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7" sheetId="3" r:id="rId3"/>
  </sheets>
  <definedNames>
    <definedName name="_xlnm._FilterDatabase" localSheetId="2" hidden="1">'2017'!$A$13:$D$358</definedName>
  </definedNames>
  <calcPr fullCalcOnLoad="1"/>
</workbook>
</file>

<file path=xl/sharedStrings.xml><?xml version="1.0" encoding="utf-8"?>
<sst xmlns="http://schemas.openxmlformats.org/spreadsheetml/2006/main" count="872" uniqueCount="359">
  <si>
    <t>Наименование кода</t>
  </si>
  <si>
    <t>Сумма</t>
  </si>
  <si>
    <t xml:space="preserve">Расходы на  обеспечение функций муниципальных органов </t>
  </si>
  <si>
    <t xml:space="preserve">Муниципальная программа  МО  "Эффективное  муниципальное  управление" </t>
  </si>
  <si>
    <t>Муниципальная программа  МО "Социальная поддержка населения"</t>
  </si>
  <si>
    <t>Подпрограмма "Доступная среда"</t>
  </si>
  <si>
    <t>Муниципальная программа "Развитие  культуры"</t>
  </si>
  <si>
    <t>Подпрограмма "Развитие дошкольного образования"</t>
  </si>
  <si>
    <t>Подпрограмма "Развитие общего образования"</t>
  </si>
  <si>
    <t>Всего расходов</t>
  </si>
  <si>
    <t>Осуществление полномочий  Калининградской области  по определению перечня  должностных лиц,  уполномоченных составлять протоколы об административных  правонарушениях</t>
  </si>
  <si>
    <t>Расходы на уплату членских взносов в Ассоциацию муниципальных образований Калининградской области</t>
  </si>
  <si>
    <t>Проведение ремонта автомобильных дорог  общего пользования муниципального значения</t>
  </si>
  <si>
    <t xml:space="preserve">Муниципальная программа "Развитие жилищно-коммунального хозяйства " </t>
  </si>
  <si>
    <t>Проведение социально значимых мероприятий в сфере культуры</t>
  </si>
  <si>
    <t xml:space="preserve">Глава МО "Зеленоградский городской округ" </t>
  </si>
  <si>
    <t>Муниципальная программа МО "Развитие образования в муниципальном образовании Зеленоградский городской округ"</t>
  </si>
  <si>
    <t>Подпрограмма " Совершенствование мер  социальной поддержки  отдельных категория граждан"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</si>
  <si>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 вознаграждения приемным родителям и патронатным воспитателям</t>
  </si>
  <si>
    <t>Адаптация  учреждений   обслуживающих население  доступности для инвалидов.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</si>
  <si>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</si>
  <si>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</si>
  <si>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</si>
  <si>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</si>
  <si>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>Резервный фонд по предупреждению  и ликвидации последствий  чрезвычайных ситуаций  и стихийных бедствий  администрации МО "Зеленоградский городской округ"</t>
  </si>
  <si>
    <t xml:space="preserve">Осуществление переданных  полномочий Российской Федерации на государственную регистрацию актов гражданского состояния </t>
  </si>
  <si>
    <t xml:space="preserve">Депутаты окружного Совета </t>
  </si>
  <si>
    <t>Непрограммные направления расходов</t>
  </si>
  <si>
    <t xml:space="preserve">Исполнение судебных актов  по обращению взыскания на средства бюджета городского округа </t>
  </si>
  <si>
    <t>0210070620</t>
  </si>
  <si>
    <t>Целевая статья расходов (ЦСР)</t>
  </si>
  <si>
    <t>Вид расходов  (ВР)</t>
  </si>
  <si>
    <t>тыс. руб.</t>
  </si>
  <si>
    <t>600</t>
  </si>
  <si>
    <t>Предоставление субсидий бюджетным, автономным  учреждениям  и иным некомерческим организациям</t>
  </si>
  <si>
    <t>0210001010</t>
  </si>
  <si>
    <t>0210000000</t>
  </si>
  <si>
    <t xml:space="preserve">Основное мероприятие "Профилактика  безнадзорности и правонарушений  несовершеннолетних" </t>
  </si>
  <si>
    <t>0300070720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</si>
  <si>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</si>
  <si>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</si>
  <si>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</si>
  <si>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</si>
  <si>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0300070670</t>
  </si>
  <si>
    <t>Основное мероприятие "Финансовое обеспечение  исполнительного органа  муниципальной власти  за счет переданных полномочий на руководство в  сфере социальной поддержки населения"</t>
  </si>
  <si>
    <t>Основное  мероприятие "Обеспечение государственных гарантий  реализации прав на получение  бесплатного дошкольного образования  в муниципальных дошкольных образовательных организациях"</t>
  </si>
  <si>
    <t xml:space="preserve">Основное мероприятие "Обеспечение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организациях" </t>
  </si>
  <si>
    <t>0220000000</t>
  </si>
  <si>
    <t>Предоставление  государственных  услуг (выполнение  работ) по  начальному общему,  основному общему и среднему общему образованию</t>
  </si>
  <si>
    <t xml:space="preserve">Предоставление питания льготных категорий обучающихся </t>
  </si>
  <si>
    <t>0221000000</t>
  </si>
  <si>
    <t>0221070620</t>
  </si>
  <si>
    <t>0221001010</t>
  </si>
  <si>
    <t>0221002010</t>
  </si>
  <si>
    <t>Основное мероприяти "Предоставление дополнительного образования"</t>
  </si>
  <si>
    <t>0222000000</t>
  </si>
  <si>
    <t>0222001010</t>
  </si>
  <si>
    <t>Основное мероприятие "Финансовое обеспечение  исполнительного органа  муниципальной власти "</t>
  </si>
  <si>
    <t>0200001010</t>
  </si>
  <si>
    <t>800</t>
  </si>
  <si>
    <t>Иные бюджетные ассигновнаия</t>
  </si>
  <si>
    <t>0200002010</t>
  </si>
  <si>
    <t>Проведение  мероприятий</t>
  </si>
  <si>
    <t xml:space="preserve">0200000000  </t>
  </si>
  <si>
    <t>0500000000</t>
  </si>
  <si>
    <t>Основное мероприятие "Благоустройство территории  муниципального образования"</t>
  </si>
  <si>
    <t>Подпрограмма " Развитие системы социального обслуживания населения  и повышения качества  жизни   граждан  старшего поколения"</t>
  </si>
  <si>
    <t>0320000000</t>
  </si>
  <si>
    <t xml:space="preserve">Основное мероприятие"Социальное обслуживание граждан- получателей  социальных услуг" </t>
  </si>
  <si>
    <t>0320070710</t>
  </si>
  <si>
    <t>Субвенции на обеспечение полномочий Калининградской области  по социальному обслуживанию граждан пожилого возроста и инвалидов</t>
  </si>
  <si>
    <t>0300000000</t>
  </si>
  <si>
    <t xml:space="preserve">Подпрограмма "Совершенствование мер  социальной поддержки  детей и семей  с детьми" </t>
  </si>
  <si>
    <t>0330000000</t>
  </si>
  <si>
    <t>Основное мороприятие "Обеспечение социальной поддержки  детей и семей, имеющих детей"</t>
  </si>
  <si>
    <t>0330070640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</si>
  <si>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попечительства над несовершеннолетними детьми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</si>
  <si>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попечительству над совершеннолетними   гражданами</t>
  </si>
  <si>
    <t>032070650</t>
  </si>
  <si>
    <t>Социальное обеспечение и иные выплаты населению</t>
  </si>
  <si>
    <t>0330070610</t>
  </si>
  <si>
    <t>300</t>
  </si>
  <si>
    <t>0511000000</t>
  </si>
  <si>
    <t xml:space="preserve">Муниципальная программа "Развитие сельского хозяйства" </t>
  </si>
  <si>
    <t>0600000000</t>
  </si>
  <si>
    <t xml:space="preserve">Основное мероприятие "Обеспечение выполнение органами местного самоуправления  переданных государственных полномочий" </t>
  </si>
  <si>
    <t>0601000000</t>
  </si>
  <si>
    <t>0601070660</t>
  </si>
  <si>
    <t>Обеспечение  исполнительного органа  муниципальной власти  за счет переданных полномочий на руководство по организации  работы комиссии по делам   несовершеннолетних  и защите их прав</t>
  </si>
  <si>
    <t>Обеспечение  исполнительного органа  муниципальной власти  за счет переданных полномочий руководство  в сфере социальной политики</t>
  </si>
  <si>
    <t>Обеспечение  исполнительного органа  муниципальной власти  за счет переданных полномочий в части  руководство в  сфере сельского хозяйства"</t>
  </si>
  <si>
    <t>Подпрограмма "Организация отдыха и оздоровления детей"</t>
  </si>
  <si>
    <t>Основное  мероприятие "Организация оздоровительного отдыха  и занятости детей"</t>
  </si>
  <si>
    <t>0340070120</t>
  </si>
  <si>
    <t>0340000000</t>
  </si>
  <si>
    <t>0700000000</t>
  </si>
  <si>
    <t>0700059300</t>
  </si>
  <si>
    <t>Основное мероприятие "Государственная поддержка  сельского хозяйства  и регулирование рынков  сельскохозяйственной продукции"</t>
  </si>
  <si>
    <t>Подпрограмма " Поддержка  сельскохозяйственного производства"</t>
  </si>
  <si>
    <t>0610000000</t>
  </si>
  <si>
    <t>0620000000</t>
  </si>
  <si>
    <t>Основное мероприятия "Вовлечение в оборот неиспользуемой пашни"</t>
  </si>
  <si>
    <t>Субвенция бюджетам муниципальных образований на  возмещение части затрат на  вовлечение  и обработку  неиспользуемой пашни</t>
  </si>
  <si>
    <t>0620200000</t>
  </si>
  <si>
    <t>0602001010</t>
  </si>
  <si>
    <t>Основное мероприятие "Возмещение части затрат на  обследование молока и молочной продукции  гражданам реализующим молоко"</t>
  </si>
  <si>
    <t>0603001010</t>
  </si>
  <si>
    <t>0620001010</t>
  </si>
  <si>
    <t>Подпрограмма "Развитие сельских территорий"</t>
  </si>
  <si>
    <t>Основное мероприятие "Развитие сельских территориий"</t>
  </si>
  <si>
    <t>Субвенции  гражданам на приобретение жилья на селе</t>
  </si>
  <si>
    <t>0630001010</t>
  </si>
  <si>
    <t>0100000000</t>
  </si>
  <si>
    <t>0102001010</t>
  </si>
  <si>
    <t>Глава администрации муниципального образования "Зеленограсдкий городской округ"</t>
  </si>
  <si>
    <t>Основное мероприятие "Финансове обеспечение исполнительных органов  муниципальной власти "</t>
  </si>
  <si>
    <t>Расходы на обеспечение  функций  муниципальных органов исполнительной власти</t>
  </si>
  <si>
    <t>0103001010</t>
  </si>
  <si>
    <t>0104001010</t>
  </si>
  <si>
    <t>Основное мероприятие "Финансирование расходов на участие в Ассоциации  муниципальных образований"</t>
  </si>
  <si>
    <t>0105001010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</si>
  <si>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</si>
  <si>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</si>
  <si>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</si>
  <si>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0801001010</t>
  </si>
  <si>
    <t>0802001010</t>
  </si>
  <si>
    <t>0701001010</t>
  </si>
  <si>
    <t>Основное мероприятие "Депутаты  окружного Совета"</t>
  </si>
  <si>
    <t>0702001010</t>
  </si>
  <si>
    <t>Муниципальная  программа "Безопасность"</t>
  </si>
  <si>
    <t xml:space="preserve">Основное мероприятие "Обеспечение  функционирования единой системы вызовов  экстренной оператинвной службы" </t>
  </si>
  <si>
    <t xml:space="preserve">Создание системы обеспечения вызовов  экмтренной оперативной службы по единому номеру "112" </t>
  </si>
  <si>
    <t>0900000000</t>
  </si>
  <si>
    <t>0901001010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</si>
  <si>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</si>
  <si>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0902001010</t>
  </si>
  <si>
    <t>0310000000</t>
  </si>
  <si>
    <t>Основное мероприятие "Обеспечение социальной поддержки  отдельных категорий граждан"</t>
  </si>
  <si>
    <t>03100П1010</t>
  </si>
  <si>
    <t>03100П2010</t>
  </si>
  <si>
    <t>03100П3010</t>
  </si>
  <si>
    <t>Организация проведения мероприятий  посвященным праздничным датам</t>
  </si>
  <si>
    <t>Основное мероприятие " Финансовое обеспечение проведения праздничных мероприятий"</t>
  </si>
  <si>
    <t>0300001010</t>
  </si>
  <si>
    <t>03100П4010</t>
  </si>
  <si>
    <t>03100П5010</t>
  </si>
  <si>
    <t>Расходы на содержание  социальной квартиры для пожилых  граждан</t>
  </si>
  <si>
    <t>03100П6010</t>
  </si>
  <si>
    <t>Организация отдыха детей находящихся в трудной жизненной ситуации (О.Б.)</t>
  </si>
  <si>
    <t>Организация отдыха детей находящихся в трудной жизненной ситуации (М.Б.)</t>
  </si>
  <si>
    <t>0340001010</t>
  </si>
  <si>
    <t>Организация проведения общественных работ (М.Б.)</t>
  </si>
  <si>
    <t>0340002010</t>
  </si>
  <si>
    <t>Основные мероприятия" Обеспечение доступности  инвалидов  для посещения муниципальных учреждений"</t>
  </si>
  <si>
    <t>0350001010</t>
  </si>
  <si>
    <t xml:space="preserve">Подпрограмма "Доступное и комфортное жилье" </t>
  </si>
  <si>
    <t xml:space="preserve">Основные меропниятия " Обеспечение жильем молодым  гражданам" </t>
  </si>
  <si>
    <t>0360001010</t>
  </si>
  <si>
    <t>Основное мероприятие " 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</si>
  <si>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 (оказание услуг)  библиотек</t>
  </si>
  <si>
    <t>0400000000</t>
  </si>
  <si>
    <t>Основное  мероприятие "Проведение культурно-просветительных мероприятий"</t>
  </si>
  <si>
    <t>0400002010</t>
  </si>
  <si>
    <t>0400001010</t>
  </si>
  <si>
    <t>Расходы на обеспечение деятельности  (оказание услуг)   учреждений культуры</t>
  </si>
  <si>
    <t xml:space="preserve">Основное мероприятие "Осуществление   организации по  экспозиции музейных коллекций" </t>
  </si>
  <si>
    <t>Расходы на обеспечение деятельности (оказание услуг)    учреждений музея</t>
  </si>
  <si>
    <t>0400003010</t>
  </si>
  <si>
    <t>Основное мероприятие "Проведение культурно- просветительных  мероприятий"</t>
  </si>
  <si>
    <t>0400004010</t>
  </si>
  <si>
    <t>Осуществление мероприятий по благоустройству территории муниципального образования</t>
  </si>
  <si>
    <t>0511001010</t>
  </si>
  <si>
    <t xml:space="preserve">Осуществление расходов за ливневые стоки </t>
  </si>
  <si>
    <t>Основное мероприятие "Оплата капитального ремонта жилого фонда"</t>
  </si>
  <si>
    <t>0512000000</t>
  </si>
  <si>
    <t>0512070730</t>
  </si>
  <si>
    <t>0512001010</t>
  </si>
  <si>
    <t>0512002010</t>
  </si>
  <si>
    <t>Подпрограмма "Капитальный ремонт дорог общего  пользования"</t>
  </si>
  <si>
    <t>Осуществление мероприятий "Проведение работ по  капитальному ремонту дорог общего пользования"</t>
  </si>
  <si>
    <t>0520000000</t>
  </si>
  <si>
    <t>0520001010</t>
  </si>
  <si>
    <t>0530000000</t>
  </si>
  <si>
    <t>Осуществление мероприятий "Развитие коммунального хозяйства"</t>
  </si>
  <si>
    <t>0530001010</t>
  </si>
  <si>
    <t xml:space="preserve">Расходы на обеспечение  деятельности  казённых учреждений </t>
  </si>
  <si>
    <t>Основное мероприятие "Финансове обеспечение многофункционального центра"</t>
  </si>
  <si>
    <t>Основное мероприятие "Проведение спортивно-массовых мероприятий"</t>
  </si>
  <si>
    <t>Организация и проведение спортивно-массовых мероприятий</t>
  </si>
  <si>
    <t>0400005010</t>
  </si>
  <si>
    <t>Муниципальная программа "Модернизация экономики"</t>
  </si>
  <si>
    <t xml:space="preserve">Основное мероприятие Организация  и проведение работ  по государственной кадастровой оценки" </t>
  </si>
  <si>
    <t>1000000000</t>
  </si>
  <si>
    <t>1000001010</t>
  </si>
  <si>
    <t xml:space="preserve">Осуществление ежемесечных платежей за капитальный ремонт муниципальных квартиры </t>
  </si>
  <si>
    <t xml:space="preserve">Подпрограмма "Содержание и развитие коммунального хозяйства" </t>
  </si>
  <si>
    <t>Основное мероприятие "Обеспечение  документами территориального планировнаия  для размещение объектов муниципаального значения"</t>
  </si>
  <si>
    <t>Организация работы по формировнаию генерального плана  территории муниципального образовнаия</t>
  </si>
  <si>
    <t>1000002010</t>
  </si>
  <si>
    <t>Основное мероприятие "Определение границ муниципального образования в установленном порядке"</t>
  </si>
  <si>
    <t>Организация работ по межеванию  земельных участков</t>
  </si>
  <si>
    <t>1000003010</t>
  </si>
  <si>
    <t>9900001010</t>
  </si>
  <si>
    <t>Основное мероприятие "Мероприятия по обеспечению  массового информирования жителей муниципального образования"</t>
  </si>
  <si>
    <t>Размещение информационных материалов  с целью  информирования граждан  о вопросах социально-экономичесского развития  муниципального образования"</t>
  </si>
  <si>
    <t>0703001010</t>
  </si>
  <si>
    <t>9900002010</t>
  </si>
  <si>
    <t xml:space="preserve">Резервные фонды </t>
  </si>
  <si>
    <t>9900002110</t>
  </si>
  <si>
    <t>9900002210</t>
  </si>
  <si>
    <t>Транспортное обслуживание население</t>
  </si>
  <si>
    <t>1000004010</t>
  </si>
  <si>
    <t>Основное мероприятие " Организация транспортного обслуживания населения"</t>
  </si>
  <si>
    <t>Основное мероприятие "Повышение эффективности работы  организационных механизмов поддержки малого бизнеса"</t>
  </si>
  <si>
    <t>Обеспечение поддержки юридических лиц работующих в сфере малого бизнеса</t>
  </si>
  <si>
    <t>1000005010</t>
  </si>
  <si>
    <t>Капитальные вложения в объекты муниципальной собственности</t>
  </si>
  <si>
    <t>9900003010</t>
  </si>
  <si>
    <t>400</t>
  </si>
  <si>
    <t>0320070000</t>
  </si>
  <si>
    <t>Организация отдыха детей всех групп здоровья в лагерях различных типов (О.Б.)</t>
  </si>
  <si>
    <t>0340071140</t>
  </si>
  <si>
    <t>0340070000</t>
  </si>
  <si>
    <t>Мероприятия по организации  обеспечению жильем молодых  семей (М.Б.)</t>
  </si>
  <si>
    <t>Субсидии на решение вопросов местного значения в сфере жилищно-коммунального хозяйства (О.Б.)</t>
  </si>
  <si>
    <t>Содержание морских пляжей  в границах муниципального образовнаия</t>
  </si>
  <si>
    <t>0512071380</t>
  </si>
  <si>
    <t>Субсидии на поддержку муниципальных газет (О.Б.)</t>
  </si>
  <si>
    <t>0703071250</t>
  </si>
  <si>
    <t xml:space="preserve">Адресный инвестиционный перечень объектов  капитального вложения в объекты муниципальной собственности </t>
  </si>
  <si>
    <t>2017 год</t>
  </si>
  <si>
    <t>Расходы на выплату  поощрительной степендии  многодетным  семьям в соответствии с Решением районного Совета депутатов МО "Зеленоградский район" от 31.03.2008г. №168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</si>
  <si>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</si>
  <si>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</si>
  <si>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 xml:space="preserve">Подпрограмма "Развитие  дополнительного образования" </t>
  </si>
  <si>
    <t>0222001000</t>
  </si>
  <si>
    <t>Основное мероприятие "Обеспечению присмотра и ухода за детьми в  муниципальных дошкольных организаций и содержание муниципального имущества "</t>
  </si>
  <si>
    <t>0512003010</t>
  </si>
  <si>
    <t>Организация  и проведение работ  по паспортизации технической инвентаризации  объектов недвижимости</t>
  </si>
  <si>
    <t>Оценка земельных участков  для реализации с аукциона</t>
  </si>
  <si>
    <t>1000006010</t>
  </si>
  <si>
    <t>Проведение мероприятия "Балтийское поле"</t>
  </si>
  <si>
    <t>0610001010</t>
  </si>
  <si>
    <t>Мероведение мероприятий "Борьба с борьщевиком "Сосновского"</t>
  </si>
  <si>
    <t>0620001020</t>
  </si>
  <si>
    <t>финпомощь</t>
  </si>
  <si>
    <t xml:space="preserve">Обеспечение бесплатной перевозки обучающихся к муниципальным общеобразовательным учреждениям </t>
  </si>
  <si>
    <t>0221071010</t>
  </si>
  <si>
    <t xml:space="preserve">Модернизация автобусного парка </t>
  </si>
  <si>
    <t>0221071280</t>
  </si>
  <si>
    <t>Предоставление муниципальных услуг в части обеспечения начального общего, основного общего  и среднего общего   образования</t>
  </si>
  <si>
    <t xml:space="preserve">Предоставление срочной адресной помощи гражданам, оказавшимся в трудной жизненной ситуации, в соответствии с  постановлением администрации МО "Зеленоградский городской округ" от 18.04.2016г. №692 "Об оказании адресной материальной помощи за счет средств бюджета МО "Зеленоградский городской округ" малоимущим гражданам Зеленоградского городского округа" </t>
  </si>
  <si>
    <t>Предоставление ежемесячных выплат почетным гражданам  муниципального образования "Зеленоградский городской округ"  в соответствии решением Совета депутатов от 16.12.2015г. №325 " Об утверждении Положения "О присвоении звания "Почетный гражданин МО "Зеленоградский городской округ"</t>
  </si>
  <si>
    <t>Обеспечение дополнительным питанием тубинфицированных  детей  в соотвествии с Постановлением Главы МО "Зеленоградский район"   от 13.02.2008г. №126</t>
  </si>
  <si>
    <t>Организация коек сестренского ухода в соотвествии с Постановлением Главы МО "Зеленоградский район"  от 12.03.2008г. №300</t>
  </si>
  <si>
    <t>Основное мероприятие "Проведение конкурсных  мероприятий, направленных на развитие профессионального мастерства педагогических работников"</t>
  </si>
  <si>
    <t>Подпрограмма "Вовлечение в оборот земель сельскохозяйственного назначения на территории муниципального образования Зеленоградский городской округ"</t>
  </si>
  <si>
    <t>Предоставление   муниципальных гарантий  муниципальным служащим  в соответствии с Решением  окружного Совета депутатов  от 16.12.2015г. № 326"Об утверждении Положения " О 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</si>
  <si>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0700001010</t>
  </si>
  <si>
    <t>Содержание мунципального казенного учреждение "Плантаже"</t>
  </si>
  <si>
    <t>Основное мероприятие "Развитие и обслуживание системы АПК "Безопасный город"</t>
  </si>
  <si>
    <t>0106001010</t>
  </si>
  <si>
    <t>03600R0200</t>
  </si>
  <si>
    <t xml:space="preserve">Комплектование книжных фондов муниципальных библиотек </t>
  </si>
  <si>
    <t>Основное  мероприятие " Осуществление переданных полномочий Российской Федерации на государственную регистрацию актов гражданского состояния"</t>
  </si>
  <si>
    <t>Уточненные назначений на 2017 год</t>
  </si>
  <si>
    <t>Основное мероприятие " Финансовое обеспечение  казенного учреждения "Служба заказчика Зеленоградского городского округа"</t>
  </si>
  <si>
    <t>Основное мероприятие "Выполнение других общегосударственных задач"</t>
  </si>
  <si>
    <t xml:space="preserve">Развитие коммунального хозяйство </t>
  </si>
  <si>
    <t xml:space="preserve">Газификация объектов городского округа </t>
  </si>
  <si>
    <t>Капитальные вложения в объекты государственной (муниципальной) собственности</t>
  </si>
  <si>
    <t>0530001020</t>
  </si>
  <si>
    <t>0530001000</t>
  </si>
  <si>
    <t xml:space="preserve">Расходы на содержание жилищного хозяйства </t>
  </si>
  <si>
    <t>0510003010</t>
  </si>
  <si>
    <t>Субвенция на оказание несвязанной поддержки сельскохозяйственным товаропроизводителям в области растениводства</t>
  </si>
  <si>
    <t>06100R5410</t>
  </si>
  <si>
    <t>Субвенция на возмещение части процентной ставки по краткосрочным кредитам (займам)</t>
  </si>
  <si>
    <t>06100R5435</t>
  </si>
  <si>
    <t>Субвенции на возмещение части процентной ставки по инвестиционным кредитам (займам) в агопромышленном комплексе</t>
  </si>
  <si>
    <t>06100R5440</t>
  </si>
  <si>
    <t>0703000000</t>
  </si>
  <si>
    <t>0702000000</t>
  </si>
  <si>
    <t>0701000000</t>
  </si>
  <si>
    <t xml:space="preserve">Обслуживание муниципального долга </t>
  </si>
  <si>
    <t xml:space="preserve">Обслуживание  (государственного) муниципального долга </t>
  </si>
  <si>
    <t>0802000000</t>
  </si>
  <si>
    <t>0830001010</t>
  </si>
  <si>
    <t>700</t>
  </si>
  <si>
    <t>0107001010</t>
  </si>
  <si>
    <t>Субсидии на мероприятия подпрограммы "Обеспечение жильем молодых семей ФЦП "Жилище"</t>
  </si>
  <si>
    <t>04000R5010</t>
  </si>
  <si>
    <t>Межпоселковый газопровод высокого давления от г. Калининграда к пос. Переславское, Кумачёво, Зелёный Гай Зеленоградского района 1-й этап</t>
  </si>
  <si>
    <t>0530071120</t>
  </si>
  <si>
    <t>Прокладка тепловых сетей с устройством тепловых пунктов в г. Зеленоградске Калининградской области</t>
  </si>
  <si>
    <t>0530094004</t>
  </si>
  <si>
    <t>0610070290</t>
  </si>
  <si>
    <t>0610070770</t>
  </si>
  <si>
    <t>0610070780</t>
  </si>
  <si>
    <t>0610070790</t>
  </si>
  <si>
    <t>0610070860</t>
  </si>
  <si>
    <t>0610070880</t>
  </si>
  <si>
    <t>06100R5420</t>
  </si>
  <si>
    <t>06100R5431</t>
  </si>
  <si>
    <t>06100R5434</t>
  </si>
  <si>
    <t>Субвенции на возмещение части затрат на вовлечение в оборот неиспользуемой пашни</t>
  </si>
  <si>
    <t>Субвенция на содержание товарного маточного поголовья КРС молочных пород</t>
  </si>
  <si>
    <t>Субвенция на компенсацию части затрат на строительство, модернизацию и техническое оснащение свиноводческих комплексов полного цикла боен</t>
  </si>
  <si>
    <t>Субвенция на возмещение части затрат на строительство, реконструкцию и модернизацию птицеводческих комплексов</t>
  </si>
  <si>
    <t>Субвенция на возмещение части затрат при определении посевных и сортовых качеств семян и прповедение сортоиспытания с/х культур</t>
  </si>
  <si>
    <t>Возмещение части процентной ставки по долгосрочным, среднесрочным и краткосрочным кредитам, взятыми малыми формами хозяйствования</t>
  </si>
  <si>
    <t>06100R5436</t>
  </si>
  <si>
    <t>Поддержка начинающих фермрров</t>
  </si>
  <si>
    <t>06100R543A</t>
  </si>
  <si>
    <t>Грантовая поддержка сельскохозяйственных потребительских кооперативов для развития материально-технической базы</t>
  </si>
  <si>
    <t>06100R543B</t>
  </si>
  <si>
    <t>Субвенции на развитие семейных животноводческих ферм</t>
  </si>
  <si>
    <t>06100R543Б</t>
  </si>
  <si>
    <t>Возмещение части прямых понесенных затрат на создание и модернизацию тепличных комплексов</t>
  </si>
  <si>
    <t>06100R5452</t>
  </si>
  <si>
    <t>Субвенция на повышение продуктивности крупного рогатого скота молочного направления</t>
  </si>
  <si>
    <t>Субвенция на возмещение части затрат на приобретение элитных семян</t>
  </si>
  <si>
    <t>Субвенция на поддержку племенного животноводства</t>
  </si>
  <si>
    <t>0630000000</t>
  </si>
  <si>
    <t xml:space="preserve">Субвенции на реализацию мероприятий ФЦП "Устойчивое развитие сельских территорий на 2014-2017 годы и на плановый период 2020 года"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</t>
  </si>
  <si>
    <t>06300R0180</t>
  </si>
  <si>
    <t>06300R5432</t>
  </si>
  <si>
    <t>Оказание поддержки на развитие садоводства, многолетних пладово-ягодных насаждений</t>
  </si>
  <si>
    <t>Мероприятия по реализации  "Программы конкретных дел"</t>
  </si>
  <si>
    <t>0540001010</t>
  </si>
  <si>
    <t xml:space="preserve">Субвенции на поддержку производства и переработку сельскохозяйственной продукции в малых форм хозяйствования </t>
  </si>
  <si>
    <t>0600070840</t>
  </si>
  <si>
    <t>Содействие развитие молочного скотоводства  в личных подсобных хозяйствах</t>
  </si>
  <si>
    <t>0620001030</t>
  </si>
  <si>
    <t xml:space="preserve">Предоставление  субсидий на создание  в общеобразовательных организациях, расположенных в сеоьской местности,  условий для занятий  физической культурлй и спортом   </t>
  </si>
  <si>
    <t>02200R0970</t>
  </si>
  <si>
    <t>03100П7010</t>
  </si>
  <si>
    <t xml:space="preserve">Субсидии на проведение капитального ремонта многоквартирных домов </t>
  </si>
  <si>
    <t>0510071350</t>
  </si>
  <si>
    <t>Создание условий для  отдыха и рекреации</t>
  </si>
  <si>
    <t>0512071240</t>
  </si>
  <si>
    <t>Капитальный ремонт  и ремонт автомобильных дорог  общего пользования</t>
  </si>
  <si>
    <t>0520071220</t>
  </si>
  <si>
    <t>Разработка проектной и рабочей документации  по объекту "Межпоселковый газопровод высокого давления от г. Калининграда к пос. Переславское, Кумачёво, Зелёный Гай Зеленоградского района -II этап"</t>
  </si>
  <si>
    <t>Капитальные вложения  в объекты  государственной (муниципальной) собственности</t>
  </si>
  <si>
    <t>0530094010</t>
  </si>
  <si>
    <t>Субсидии на оказание погектарной поддержки  на выращивание  продукции растениводства</t>
  </si>
  <si>
    <t>0600070830</t>
  </si>
  <si>
    <t>Распределение бюджетных ассигнований  бюджета  Зеленоградского  городского округа  на 01.10.2017г.  по   целевым статьям  (муниципальным  программам   и непрограммным  направлениям  деятельности),  группам видов  классификации расходов</t>
  </si>
  <si>
    <t xml:space="preserve">Исполнение на 01.10.2017г. </t>
  </si>
  <si>
    <t>Иные бюджетные ассигнования</t>
  </si>
  <si>
    <t>Предоставление субсидий бюджетным, автономным  учреждениям  и иным некоммерческим организациям</t>
  </si>
  <si>
    <t>05300R099B</t>
  </si>
  <si>
    <t>0610070750</t>
  </si>
  <si>
    <t>Субвенция на возмещение части затрат при приобретении машин и оборудования, используемых в растениеводстве</t>
  </si>
  <si>
    <t>0600070820</t>
  </si>
  <si>
    <t>Субсидии на агрохимобследование</t>
  </si>
  <si>
    <t>*</t>
  </si>
  <si>
    <t>Приложение №4                                                                                  к постановлению администрации МО "Зеленоградский городской округ"от "18"октября 2017г. №3001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</si>
</sst>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name val="Times New Roman"/>
      <family val="1"/>
    </font>
    <font>
      <b/>
      <i/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right"/>
    </xf>
    <xf numFmtId="2" fontId="7" fillId="0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49" fontId="1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58"/>
  <sheetViews>
    <sheetView tabSelected="1" zoomScalePageLayoutView="0" workbookViewId="0" topLeftCell="A6">
      <selection activeCell="B6" sqref="B6:G6"/>
    </sheetView>
  </sheetViews>
  <sheetFormatPr defaultColWidth="9.140625" defaultRowHeight="12.75"/>
  <cols>
    <col min="1" max="1" width="46.140625" style="0" customWidth="1"/>
    <col min="2" max="2" width="13.28125" style="1" customWidth="1"/>
    <col min="3" max="3" width="9.421875" style="1" customWidth="1"/>
    <col min="4" max="4" width="0.2890625" style="0" hidden="1" customWidth="1"/>
    <col min="5" max="5" width="31.7109375" style="0" hidden="1" customWidth="1"/>
    <col min="6" max="6" width="14.7109375" style="3" customWidth="1"/>
    <col min="7" max="7" width="17.28125" style="3" customWidth="1"/>
  </cols>
  <sheetData>
    <row r="1" ht="6.75" customHeight="1" hidden="1"/>
    <row r="2" ht="12.75" hidden="1"/>
    <row r="3" spans="1:7" ht="12.75" hidden="1">
      <c r="A3" s="74"/>
      <c r="B3" s="74"/>
      <c r="C3" s="74"/>
      <c r="D3" s="74"/>
      <c r="E3" s="74"/>
      <c r="F3" s="74"/>
      <c r="G3"/>
    </row>
    <row r="4" spans="1:7" ht="12.75" hidden="1">
      <c r="A4" s="73"/>
      <c r="B4" s="73"/>
      <c r="C4" s="73"/>
      <c r="D4" s="73"/>
      <c r="E4" s="73"/>
      <c r="F4" s="73"/>
      <c r="G4"/>
    </row>
    <row r="5" spans="1:7" ht="12" customHeight="1" hidden="1">
      <c r="A5" s="73"/>
      <c r="B5" s="73"/>
      <c r="C5" s="73"/>
      <c r="D5" s="73"/>
      <c r="E5" s="73"/>
      <c r="F5" s="73"/>
      <c r="G5" s="73"/>
    </row>
    <row r="6" spans="2:7" ht="69.75" customHeight="1">
      <c r="B6" s="75" t="s">
        <v>358</v>
      </c>
      <c r="C6" s="75"/>
      <c r="D6" s="75"/>
      <c r="E6" s="75"/>
      <c r="F6" s="75"/>
      <c r="G6" s="75"/>
    </row>
    <row r="7" spans="2:7" ht="12.75">
      <c r="B7" s="73"/>
      <c r="C7" s="73"/>
      <c r="D7" s="73"/>
      <c r="E7" s="73"/>
      <c r="F7" s="73"/>
      <c r="G7"/>
    </row>
    <row r="8" spans="2:7" ht="12.75">
      <c r="B8" s="22"/>
      <c r="C8" s="22"/>
      <c r="D8" s="22"/>
      <c r="E8" s="22"/>
      <c r="F8" s="54"/>
      <c r="G8" s="54"/>
    </row>
    <row r="9" spans="1:7" ht="48.75" customHeight="1">
      <c r="A9" s="76" t="s">
        <v>348</v>
      </c>
      <c r="B9" s="76"/>
      <c r="C9" s="76"/>
      <c r="D9" s="76"/>
      <c r="E9" s="76"/>
      <c r="F9" s="76"/>
      <c r="G9" s="76"/>
    </row>
    <row r="10" spans="3:7" ht="12.75">
      <c r="C10" s="71" t="s">
        <v>32</v>
      </c>
      <c r="D10" s="71"/>
      <c r="E10" s="71"/>
      <c r="F10" s="71"/>
      <c r="G10" s="71"/>
    </row>
    <row r="11" spans="1:7" ht="15.75">
      <c r="A11" s="69" t="s">
        <v>0</v>
      </c>
      <c r="B11" s="70" t="s">
        <v>30</v>
      </c>
      <c r="C11" s="70" t="s">
        <v>31</v>
      </c>
      <c r="D11" s="53" t="s">
        <v>1</v>
      </c>
      <c r="E11" s="52"/>
      <c r="F11" s="72" t="s">
        <v>265</v>
      </c>
      <c r="G11" s="72" t="s">
        <v>349</v>
      </c>
    </row>
    <row r="12" spans="1:7" ht="30" customHeight="1">
      <c r="A12" s="69"/>
      <c r="B12" s="70"/>
      <c r="C12" s="70"/>
      <c r="D12" s="4" t="s">
        <v>230</v>
      </c>
      <c r="E12" s="4" t="s">
        <v>245</v>
      </c>
      <c r="F12" s="72"/>
      <c r="G12" s="72"/>
    </row>
    <row r="13" spans="1:7" ht="47.25">
      <c r="A13" s="5" t="s">
        <v>3</v>
      </c>
      <c r="B13" s="7" t="s">
        <v>112</v>
      </c>
      <c r="C13" s="7"/>
      <c r="D13" s="6" t="e">
        <f>D14+D17+#REF!+D32</f>
        <v>#REF!</v>
      </c>
      <c r="E13" s="6" t="e">
        <f>E14+E17+#REF!+E32</f>
        <v>#REF!</v>
      </c>
      <c r="F13" s="6">
        <f>F14+F17+F32+F22+F26+F35</f>
        <v>80489.3</v>
      </c>
      <c r="G13" s="6">
        <f>G14+G17+G32+G22+G26+G35</f>
        <v>63040.93000000001</v>
      </c>
    </row>
    <row r="14" spans="1:7" ht="72" customHeight="1">
      <c r="A14" s="23" t="s">
        <v>233</v>
      </c>
      <c r="B14" s="24" t="s">
        <v>113</v>
      </c>
      <c r="C14" s="24"/>
      <c r="D14" s="25">
        <f aca="true" t="shared" si="0" ref="D14:G15">D15</f>
        <v>1342.23</v>
      </c>
      <c r="E14" s="25">
        <f t="shared" si="0"/>
        <v>0</v>
      </c>
      <c r="F14" s="50">
        <f t="shared" si="0"/>
        <v>1342.23</v>
      </c>
      <c r="G14" s="50">
        <f t="shared" si="0"/>
        <v>1045.8</v>
      </c>
    </row>
    <row r="15" spans="1:7" ht="54" customHeight="1">
      <c r="A15" s="10" t="s">
        <v>114</v>
      </c>
      <c r="B15" s="11" t="s">
        <v>113</v>
      </c>
      <c r="C15" s="11"/>
      <c r="D15" s="4">
        <f t="shared" si="0"/>
        <v>1342.23</v>
      </c>
      <c r="E15" s="4">
        <f t="shared" si="0"/>
        <v>0</v>
      </c>
      <c r="F15" s="13">
        <f t="shared" si="0"/>
        <v>1342.23</v>
      </c>
      <c r="G15" s="13">
        <f t="shared" si="0"/>
        <v>1045.8</v>
      </c>
    </row>
    <row r="16" spans="1:7" ht="101.25" customHeight="1">
      <c r="A16" s="10" t="s">
        <v>39</v>
      </c>
      <c r="B16" s="11" t="s">
        <v>113</v>
      </c>
      <c r="C16" s="11" t="s">
        <v>40</v>
      </c>
      <c r="D16" s="4">
        <v>1342.23</v>
      </c>
      <c r="E16" s="4"/>
      <c r="F16" s="13">
        <v>1342.23</v>
      </c>
      <c r="G16" s="13">
        <v>1045.8</v>
      </c>
    </row>
    <row r="17" spans="1:7" ht="57" customHeight="1">
      <c r="A17" s="23" t="s">
        <v>115</v>
      </c>
      <c r="B17" s="24" t="s">
        <v>117</v>
      </c>
      <c r="C17" s="24"/>
      <c r="D17" s="25">
        <f>D18</f>
        <v>49235.4</v>
      </c>
      <c r="E17" s="25">
        <f>E18</f>
        <v>0</v>
      </c>
      <c r="F17" s="50">
        <f>F18</f>
        <v>49275.4</v>
      </c>
      <c r="G17" s="50">
        <f>G18</f>
        <v>37466.3</v>
      </c>
    </row>
    <row r="18" spans="1:7" ht="61.5" customHeight="1">
      <c r="A18" s="10" t="s">
        <v>116</v>
      </c>
      <c r="B18" s="11" t="s">
        <v>117</v>
      </c>
      <c r="C18" s="11"/>
      <c r="D18" s="4">
        <f>D19+D20</f>
        <v>49235.4</v>
      </c>
      <c r="E18" s="4">
        <f>E19+E20</f>
        <v>0</v>
      </c>
      <c r="F18" s="13">
        <f>F19+F20+F21</f>
        <v>49275.4</v>
      </c>
      <c r="G18" s="13">
        <f>G19+G20+G21</f>
        <v>37466.3</v>
      </c>
    </row>
    <row r="19" spans="1:7" ht="103.5" customHeight="1">
      <c r="A19" s="10" t="s">
        <v>39</v>
      </c>
      <c r="B19" s="11" t="s">
        <v>117</v>
      </c>
      <c r="C19" s="11" t="s">
        <v>40</v>
      </c>
      <c r="D19" s="4">
        <v>44822</v>
      </c>
      <c r="E19" s="4"/>
      <c r="F19" s="13">
        <v>44996.6</v>
      </c>
      <c r="G19" s="13">
        <v>34134.3</v>
      </c>
    </row>
    <row r="20" spans="1:7" ht="41.25" customHeight="1">
      <c r="A20" s="10" t="s">
        <v>41</v>
      </c>
      <c r="B20" s="11" t="s">
        <v>117</v>
      </c>
      <c r="C20" s="11" t="s">
        <v>42</v>
      </c>
      <c r="D20" s="4">
        <v>4413.4</v>
      </c>
      <c r="E20" s="4"/>
      <c r="F20" s="13">
        <f>4184.5+40</f>
        <v>4224.5</v>
      </c>
      <c r="G20" s="13">
        <f>3237.7+40</f>
        <v>3277.7</v>
      </c>
    </row>
    <row r="21" spans="1:7" ht="41.25" customHeight="1">
      <c r="A21" s="10" t="s">
        <v>60</v>
      </c>
      <c r="B21" s="11" t="s">
        <v>117</v>
      </c>
      <c r="C21" s="11" t="s">
        <v>59</v>
      </c>
      <c r="D21" s="4"/>
      <c r="E21" s="4"/>
      <c r="F21" s="13">
        <v>54.3</v>
      </c>
      <c r="G21" s="13">
        <v>54.3</v>
      </c>
    </row>
    <row r="22" spans="1:7" ht="45" customHeight="1">
      <c r="A22" s="23" t="s">
        <v>266</v>
      </c>
      <c r="B22" s="24" t="s">
        <v>261</v>
      </c>
      <c r="C22" s="24"/>
      <c r="D22" s="25">
        <f>D23+D24+D25</f>
        <v>16115.77</v>
      </c>
      <c r="E22" s="25">
        <f>E23+E24+E25</f>
        <v>0</v>
      </c>
      <c r="F22" s="50">
        <f>F23+F24+F25</f>
        <v>16115.77</v>
      </c>
      <c r="G22" s="50">
        <f>G23+G24+G25</f>
        <v>15334.899999999998</v>
      </c>
    </row>
    <row r="23" spans="1:7" ht="102.75" customHeight="1">
      <c r="A23" s="10" t="s">
        <v>39</v>
      </c>
      <c r="B23" s="11" t="s">
        <v>261</v>
      </c>
      <c r="C23" s="11" t="s">
        <v>40</v>
      </c>
      <c r="D23" s="4">
        <v>12888.83</v>
      </c>
      <c r="E23" s="4"/>
      <c r="F23" s="13">
        <v>12388.4</v>
      </c>
      <c r="G23" s="13">
        <v>12232.46</v>
      </c>
    </row>
    <row r="24" spans="1:7" ht="37.5" customHeight="1">
      <c r="A24" s="10" t="s">
        <v>41</v>
      </c>
      <c r="B24" s="11" t="s">
        <v>261</v>
      </c>
      <c r="C24" s="11" t="s">
        <v>42</v>
      </c>
      <c r="D24" s="4">
        <v>3183.24</v>
      </c>
      <c r="E24" s="4"/>
      <c r="F24" s="13">
        <v>3656.11</v>
      </c>
      <c r="G24" s="13">
        <v>3039.56</v>
      </c>
    </row>
    <row r="25" spans="1:7" ht="25.5" customHeight="1">
      <c r="A25" s="10" t="s">
        <v>60</v>
      </c>
      <c r="B25" s="11" t="s">
        <v>261</v>
      </c>
      <c r="C25" s="11" t="s">
        <v>59</v>
      </c>
      <c r="D25" s="4">
        <v>43.7</v>
      </c>
      <c r="E25" s="4"/>
      <c r="F25" s="13">
        <v>71.26</v>
      </c>
      <c r="G25" s="13">
        <v>62.88</v>
      </c>
    </row>
    <row r="26" spans="1:7" ht="63" customHeight="1">
      <c r="A26" s="23" t="s">
        <v>186</v>
      </c>
      <c r="B26" s="24" t="s">
        <v>118</v>
      </c>
      <c r="C26" s="24"/>
      <c r="D26" s="25">
        <f>D27</f>
        <v>12862.5</v>
      </c>
      <c r="E26" s="25">
        <f>E27</f>
        <v>0</v>
      </c>
      <c r="F26" s="50">
        <f>F27</f>
        <v>13012.5</v>
      </c>
      <c r="G26" s="50">
        <f>G27</f>
        <v>8500.53</v>
      </c>
    </row>
    <row r="27" spans="1:7" ht="35.25" customHeight="1">
      <c r="A27" s="10" t="s">
        <v>185</v>
      </c>
      <c r="B27" s="11" t="s">
        <v>118</v>
      </c>
      <c r="C27" s="11"/>
      <c r="D27" s="4">
        <f>D28+D29</f>
        <v>12862.5</v>
      </c>
      <c r="E27" s="4">
        <f>E28+E29</f>
        <v>0</v>
      </c>
      <c r="F27" s="13">
        <f>F28+F29+F31+F30</f>
        <v>13012.5</v>
      </c>
      <c r="G27" s="13">
        <f>G28+G29+G31+G30</f>
        <v>8500.53</v>
      </c>
    </row>
    <row r="28" spans="1:7" ht="101.25" customHeight="1">
      <c r="A28" s="10" t="s">
        <v>39</v>
      </c>
      <c r="B28" s="11" t="s">
        <v>118</v>
      </c>
      <c r="C28" s="11" t="s">
        <v>40</v>
      </c>
      <c r="D28" s="4">
        <v>9560.33</v>
      </c>
      <c r="E28" s="4"/>
      <c r="F28" s="13">
        <v>9560.33</v>
      </c>
      <c r="G28" s="13">
        <v>7088.3</v>
      </c>
    </row>
    <row r="29" spans="1:7" ht="42.75" customHeight="1">
      <c r="A29" s="10" t="s">
        <v>41</v>
      </c>
      <c r="B29" s="11" t="s">
        <v>118</v>
      </c>
      <c r="C29" s="11" t="s">
        <v>42</v>
      </c>
      <c r="D29" s="4">
        <v>3302.17</v>
      </c>
      <c r="E29" s="4"/>
      <c r="F29" s="13">
        <v>2592.17</v>
      </c>
      <c r="G29" s="13">
        <v>1411.73</v>
      </c>
    </row>
    <row r="30" spans="1:7" ht="49.5" customHeight="1">
      <c r="A30" s="10" t="s">
        <v>270</v>
      </c>
      <c r="B30" s="11" t="s">
        <v>118</v>
      </c>
      <c r="C30" s="11" t="s">
        <v>218</v>
      </c>
      <c r="D30" s="4"/>
      <c r="E30" s="4"/>
      <c r="F30" s="13">
        <v>850</v>
      </c>
      <c r="G30" s="13">
        <v>0</v>
      </c>
    </row>
    <row r="31" spans="1:7" ht="15.75">
      <c r="A31" s="10" t="s">
        <v>60</v>
      </c>
      <c r="B31" s="11" t="s">
        <v>118</v>
      </c>
      <c r="C31" s="11" t="s">
        <v>59</v>
      </c>
      <c r="D31" s="4"/>
      <c r="E31" s="4"/>
      <c r="F31" s="13">
        <v>10</v>
      </c>
      <c r="G31" s="13">
        <v>0.5</v>
      </c>
    </row>
    <row r="32" spans="1:7" ht="57" customHeight="1">
      <c r="A32" s="23" t="s">
        <v>119</v>
      </c>
      <c r="B32" s="24" t="s">
        <v>120</v>
      </c>
      <c r="C32" s="24"/>
      <c r="D32" s="25">
        <f aca="true" t="shared" si="1" ref="D32:G33">D33</f>
        <v>100</v>
      </c>
      <c r="E32" s="25">
        <f t="shared" si="1"/>
        <v>0</v>
      </c>
      <c r="F32" s="50">
        <f t="shared" si="1"/>
        <v>89.4</v>
      </c>
      <c r="G32" s="50">
        <f t="shared" si="1"/>
        <v>89.4</v>
      </c>
    </row>
    <row r="33" spans="1:7" ht="47.25" customHeight="1">
      <c r="A33" s="10" t="s">
        <v>11</v>
      </c>
      <c r="B33" s="11" t="s">
        <v>120</v>
      </c>
      <c r="C33" s="11"/>
      <c r="D33" s="4">
        <f t="shared" si="1"/>
        <v>100</v>
      </c>
      <c r="E33" s="4">
        <f t="shared" si="1"/>
        <v>0</v>
      </c>
      <c r="F33" s="13">
        <f t="shared" si="1"/>
        <v>89.4</v>
      </c>
      <c r="G33" s="13">
        <f t="shared" si="1"/>
        <v>89.4</v>
      </c>
    </row>
    <row r="34" spans="1:7" ht="35.25" customHeight="1">
      <c r="A34" s="10" t="s">
        <v>41</v>
      </c>
      <c r="B34" s="11" t="s">
        <v>120</v>
      </c>
      <c r="C34" s="11" t="s">
        <v>42</v>
      </c>
      <c r="D34" s="4">
        <v>100</v>
      </c>
      <c r="E34" s="4"/>
      <c r="F34" s="13">
        <v>89.4</v>
      </c>
      <c r="G34" s="13">
        <v>89.4</v>
      </c>
    </row>
    <row r="35" spans="1:7" ht="35.25" customHeight="1">
      <c r="A35" s="44" t="s">
        <v>267</v>
      </c>
      <c r="B35" s="37" t="s">
        <v>289</v>
      </c>
      <c r="C35" s="37"/>
      <c r="D35" s="36"/>
      <c r="E35" s="36"/>
      <c r="F35" s="50">
        <f>F36+F37+F38</f>
        <v>654</v>
      </c>
      <c r="G35" s="50">
        <f>G36+G37+G38</f>
        <v>604</v>
      </c>
    </row>
    <row r="36" spans="1:7" ht="35.25" customHeight="1">
      <c r="A36" s="10" t="s">
        <v>41</v>
      </c>
      <c r="B36" s="11" t="s">
        <v>289</v>
      </c>
      <c r="C36" s="11" t="s">
        <v>42</v>
      </c>
      <c r="D36" s="4"/>
      <c r="E36" s="4"/>
      <c r="F36" s="13">
        <v>411</v>
      </c>
      <c r="G36" s="13">
        <v>361</v>
      </c>
    </row>
    <row r="37" spans="1:7" ht="35.25" customHeight="1">
      <c r="A37" s="10" t="s">
        <v>79</v>
      </c>
      <c r="B37" s="11" t="s">
        <v>289</v>
      </c>
      <c r="C37" s="11" t="s">
        <v>81</v>
      </c>
      <c r="D37" s="4"/>
      <c r="E37" s="4"/>
      <c r="F37" s="13">
        <v>193</v>
      </c>
      <c r="G37" s="13">
        <v>193</v>
      </c>
    </row>
    <row r="38" spans="1:7" ht="21" customHeight="1">
      <c r="A38" s="10" t="s">
        <v>60</v>
      </c>
      <c r="B38" s="11" t="s">
        <v>289</v>
      </c>
      <c r="C38" s="11" t="s">
        <v>59</v>
      </c>
      <c r="D38" s="4"/>
      <c r="E38" s="4"/>
      <c r="F38" s="13">
        <v>50</v>
      </c>
      <c r="G38" s="13">
        <v>50</v>
      </c>
    </row>
    <row r="39" spans="1:7" ht="60" customHeight="1">
      <c r="A39" s="5" t="s">
        <v>16</v>
      </c>
      <c r="B39" s="7" t="s">
        <v>63</v>
      </c>
      <c r="C39" s="7"/>
      <c r="D39" s="6">
        <f>D40+D45+D50+D56</f>
        <v>151213</v>
      </c>
      <c r="E39" s="6" t="e">
        <f>E40+E45+E50+E56</f>
        <v>#REF!</v>
      </c>
      <c r="F39" s="6">
        <f>F40+F45+F50+F56</f>
        <v>386630.07999999996</v>
      </c>
      <c r="G39" s="6">
        <f>G40+G45+G50+G56</f>
        <v>291434.63</v>
      </c>
    </row>
    <row r="40" spans="1:8" ht="53.25" customHeight="1">
      <c r="A40" s="23" t="s">
        <v>57</v>
      </c>
      <c r="B40" s="24" t="s">
        <v>58</v>
      </c>
      <c r="C40" s="24"/>
      <c r="D40" s="25">
        <f>D41</f>
        <v>8500</v>
      </c>
      <c r="E40" s="25">
        <f>E41</f>
        <v>0</v>
      </c>
      <c r="F40" s="50">
        <f>F41</f>
        <v>10156.8</v>
      </c>
      <c r="G40" s="50">
        <f>G41</f>
        <v>7591.240000000001</v>
      </c>
      <c r="H40" t="s">
        <v>357</v>
      </c>
    </row>
    <row r="41" spans="1:7" ht="40.5" customHeight="1">
      <c r="A41" s="10" t="s">
        <v>2</v>
      </c>
      <c r="B41" s="11" t="s">
        <v>58</v>
      </c>
      <c r="C41" s="11"/>
      <c r="D41" s="4">
        <f>D42+D43+D44</f>
        <v>8500</v>
      </c>
      <c r="E41" s="4">
        <f>E42+E43+E44</f>
        <v>0</v>
      </c>
      <c r="F41" s="13">
        <f>F42+F43+F44</f>
        <v>10156.8</v>
      </c>
      <c r="G41" s="13">
        <f>G42+G43+G44</f>
        <v>7591.240000000001</v>
      </c>
    </row>
    <row r="42" spans="1:7" ht="100.5" customHeight="1">
      <c r="A42" s="10" t="s">
        <v>39</v>
      </c>
      <c r="B42" s="11" t="s">
        <v>58</v>
      </c>
      <c r="C42" s="11" t="s">
        <v>40</v>
      </c>
      <c r="D42" s="4">
        <v>7658.1</v>
      </c>
      <c r="E42" s="4"/>
      <c r="F42" s="13">
        <v>7608.13</v>
      </c>
      <c r="G42" s="13">
        <v>5599.09</v>
      </c>
    </row>
    <row r="43" spans="1:7" ht="42.75" customHeight="1">
      <c r="A43" s="10" t="s">
        <v>41</v>
      </c>
      <c r="B43" s="11" t="s">
        <v>58</v>
      </c>
      <c r="C43" s="11" t="s">
        <v>42</v>
      </c>
      <c r="D43" s="4">
        <v>836.9</v>
      </c>
      <c r="E43" s="4"/>
      <c r="F43" s="13">
        <f>1656.8+890.37</f>
        <v>2547.17</v>
      </c>
      <c r="G43" s="13">
        <f>1407.64+583.95</f>
        <v>1991.5900000000001</v>
      </c>
    </row>
    <row r="44" spans="1:7" ht="24" customHeight="1">
      <c r="A44" s="10" t="s">
        <v>60</v>
      </c>
      <c r="B44" s="11" t="s">
        <v>58</v>
      </c>
      <c r="C44" s="11" t="s">
        <v>59</v>
      </c>
      <c r="D44" s="4">
        <v>5</v>
      </c>
      <c r="E44" s="4"/>
      <c r="F44" s="13">
        <v>1.5</v>
      </c>
      <c r="G44" s="13">
        <v>0.56</v>
      </c>
    </row>
    <row r="45" spans="1:8" ht="63">
      <c r="A45" s="23" t="s">
        <v>255</v>
      </c>
      <c r="B45" s="24" t="s">
        <v>61</v>
      </c>
      <c r="C45" s="24"/>
      <c r="D45" s="25">
        <f aca="true" t="shared" si="2" ref="D45:G46">D46</f>
        <v>1286.95</v>
      </c>
      <c r="E45" s="25">
        <f t="shared" si="2"/>
        <v>0</v>
      </c>
      <c r="F45" s="50">
        <f t="shared" si="2"/>
        <v>1193.1799999999998</v>
      </c>
      <c r="G45" s="50">
        <f t="shared" si="2"/>
        <v>958.74</v>
      </c>
      <c r="H45" t="s">
        <v>357</v>
      </c>
    </row>
    <row r="46" spans="1:7" ht="30.75" customHeight="1">
      <c r="A46" s="10" t="s">
        <v>62</v>
      </c>
      <c r="B46" s="11" t="s">
        <v>61</v>
      </c>
      <c r="C46" s="11"/>
      <c r="D46" s="4">
        <f t="shared" si="2"/>
        <v>1286.95</v>
      </c>
      <c r="E46" s="4">
        <f t="shared" si="2"/>
        <v>0</v>
      </c>
      <c r="F46" s="50">
        <f>F47+F48+F49</f>
        <v>1193.1799999999998</v>
      </c>
      <c r="G46" s="50">
        <f>G47+G48+G49</f>
        <v>958.74</v>
      </c>
    </row>
    <row r="47" spans="1:7" ht="39.75" customHeight="1">
      <c r="A47" s="10" t="s">
        <v>41</v>
      </c>
      <c r="B47" s="11" t="s">
        <v>61</v>
      </c>
      <c r="C47" s="11" t="s">
        <v>42</v>
      </c>
      <c r="D47" s="4">
        <v>1286.95</v>
      </c>
      <c r="E47" s="4"/>
      <c r="F47" s="13">
        <v>388.44</v>
      </c>
      <c r="G47" s="13">
        <v>154</v>
      </c>
    </row>
    <row r="48" spans="1:7" ht="39.75" customHeight="1">
      <c r="A48" s="10" t="s">
        <v>79</v>
      </c>
      <c r="B48" s="11" t="s">
        <v>61</v>
      </c>
      <c r="C48" s="11" t="s">
        <v>81</v>
      </c>
      <c r="D48" s="4"/>
      <c r="E48" s="4"/>
      <c r="F48" s="13">
        <v>73.46</v>
      </c>
      <c r="G48" s="13">
        <v>73.46</v>
      </c>
    </row>
    <row r="49" spans="1:7" ht="53.25" customHeight="1">
      <c r="A49" s="10" t="s">
        <v>34</v>
      </c>
      <c r="B49" s="11" t="s">
        <v>61</v>
      </c>
      <c r="C49" s="11" t="s">
        <v>33</v>
      </c>
      <c r="D49" s="4"/>
      <c r="E49" s="4"/>
      <c r="F49" s="13">
        <f>268.62+462.66</f>
        <v>731.28</v>
      </c>
      <c r="G49" s="13">
        <f>268.62+462.66</f>
        <v>731.28</v>
      </c>
    </row>
    <row r="50" spans="1:7" ht="37.5" customHeight="1">
      <c r="A50" s="26" t="s">
        <v>7</v>
      </c>
      <c r="B50" s="27" t="s">
        <v>36</v>
      </c>
      <c r="C50" s="27"/>
      <c r="D50" s="28">
        <f>D51</f>
        <v>47939.95</v>
      </c>
      <c r="E50" s="28">
        <f>E51+E54</f>
        <v>84927.59</v>
      </c>
      <c r="F50" s="50">
        <f>F51+F54</f>
        <v>135673.05</v>
      </c>
      <c r="G50" s="50">
        <f>G51+G54</f>
        <v>107039.9</v>
      </c>
    </row>
    <row r="51" spans="1:8" ht="78.75">
      <c r="A51" s="23" t="s">
        <v>236</v>
      </c>
      <c r="B51" s="24" t="s">
        <v>35</v>
      </c>
      <c r="C51" s="24"/>
      <c r="D51" s="25">
        <f>D53</f>
        <v>47939.95</v>
      </c>
      <c r="E51" s="25">
        <f>E53</f>
        <v>0</v>
      </c>
      <c r="F51" s="50">
        <f>F53+F52</f>
        <v>50745.46000000001</v>
      </c>
      <c r="G51" s="50">
        <f>G53+G52</f>
        <v>40052.07</v>
      </c>
      <c r="H51" t="s">
        <v>357</v>
      </c>
    </row>
    <row r="52" spans="1:7" ht="31.5">
      <c r="A52" s="10" t="s">
        <v>41</v>
      </c>
      <c r="B52" s="11" t="s">
        <v>35</v>
      </c>
      <c r="C52" s="11" t="s">
        <v>42</v>
      </c>
      <c r="D52" s="4"/>
      <c r="E52" s="4"/>
      <c r="F52" s="13">
        <v>2106.41</v>
      </c>
      <c r="G52" s="13">
        <v>1597.62</v>
      </c>
    </row>
    <row r="53" spans="1:7" ht="55.5" customHeight="1">
      <c r="A53" s="10" t="s">
        <v>34</v>
      </c>
      <c r="B53" s="11" t="s">
        <v>35</v>
      </c>
      <c r="C53" s="11" t="s">
        <v>33</v>
      </c>
      <c r="D53" s="4">
        <v>47939.95</v>
      </c>
      <c r="E53" s="4"/>
      <c r="F53" s="13">
        <f>30+48609.05</f>
        <v>48639.05</v>
      </c>
      <c r="G53" s="13">
        <f>30+38424.45</f>
        <v>38454.45</v>
      </c>
    </row>
    <row r="54" spans="1:8" ht="91.5" customHeight="1">
      <c r="A54" s="47" t="s">
        <v>45</v>
      </c>
      <c r="B54" s="37" t="s">
        <v>29</v>
      </c>
      <c r="C54" s="37"/>
      <c r="D54" s="36"/>
      <c r="E54" s="36">
        <f>E55</f>
        <v>84927.59</v>
      </c>
      <c r="F54" s="50">
        <f>F55</f>
        <v>84927.59</v>
      </c>
      <c r="G54" s="50">
        <f>G55</f>
        <v>66987.83</v>
      </c>
      <c r="H54" t="s">
        <v>357</v>
      </c>
    </row>
    <row r="55" spans="1:7" ht="55.5" customHeight="1">
      <c r="A55" s="12" t="s">
        <v>34</v>
      </c>
      <c r="B55" s="11" t="s">
        <v>29</v>
      </c>
      <c r="C55" s="11" t="s">
        <v>33</v>
      </c>
      <c r="D55" s="4"/>
      <c r="E55" s="4">
        <v>84927.59</v>
      </c>
      <c r="F55" s="13">
        <v>84927.59</v>
      </c>
      <c r="G55" s="13">
        <v>66987.83</v>
      </c>
    </row>
    <row r="56" spans="1:7" ht="31.5">
      <c r="A56" s="26" t="s">
        <v>8</v>
      </c>
      <c r="B56" s="27" t="s">
        <v>47</v>
      </c>
      <c r="C56" s="27"/>
      <c r="D56" s="28">
        <f>D57+D73</f>
        <v>93486.1</v>
      </c>
      <c r="E56" s="28" t="e">
        <f>E57+E73</f>
        <v>#REF!</v>
      </c>
      <c r="F56" s="50">
        <f>F57+F60+F63+F68+F70+F72+F66</f>
        <v>239607.05</v>
      </c>
      <c r="G56" s="50">
        <f>G57+G60+G63+G68+G70+G72+G66</f>
        <v>175844.75000000003</v>
      </c>
    </row>
    <row r="57" spans="1:8" ht="114" customHeight="1">
      <c r="A57" s="23" t="s">
        <v>46</v>
      </c>
      <c r="B57" s="24" t="s">
        <v>50</v>
      </c>
      <c r="C57" s="24"/>
      <c r="D57" s="25">
        <f>D58+D60+D63</f>
        <v>64941</v>
      </c>
      <c r="E57" s="25" t="e">
        <f>E58+E60+E63+E68+E70</f>
        <v>#REF!</v>
      </c>
      <c r="F57" s="50">
        <f>F58</f>
        <v>125543.1</v>
      </c>
      <c r="G57" s="50">
        <f>G58</f>
        <v>92860.27</v>
      </c>
      <c r="H57">
        <v>666</v>
      </c>
    </row>
    <row r="58" spans="1:7" ht="64.5" customHeight="1">
      <c r="A58" s="10" t="s">
        <v>48</v>
      </c>
      <c r="B58" s="11" t="s">
        <v>51</v>
      </c>
      <c r="C58" s="11"/>
      <c r="D58" s="4">
        <f>D59</f>
        <v>0</v>
      </c>
      <c r="E58" s="4">
        <f>E59</f>
        <v>125543.1</v>
      </c>
      <c r="F58" s="13">
        <f>F59</f>
        <v>125543.1</v>
      </c>
      <c r="G58" s="13">
        <f>G59</f>
        <v>92860.27</v>
      </c>
    </row>
    <row r="59" spans="1:7" ht="47.25">
      <c r="A59" s="10" t="s">
        <v>34</v>
      </c>
      <c r="B59" s="11" t="s">
        <v>51</v>
      </c>
      <c r="C59" s="11" t="s">
        <v>33</v>
      </c>
      <c r="D59" s="4"/>
      <c r="E59" s="4">
        <f>210470.69-84927.59</f>
        <v>125543.1</v>
      </c>
      <c r="F59" s="13">
        <v>125543.1</v>
      </c>
      <c r="G59" s="13">
        <v>92860.27</v>
      </c>
    </row>
    <row r="60" spans="1:7" ht="63" customHeight="1">
      <c r="A60" s="10" t="s">
        <v>250</v>
      </c>
      <c r="B60" s="11" t="s">
        <v>52</v>
      </c>
      <c r="C60" s="11"/>
      <c r="D60" s="4">
        <f>D62</f>
        <v>62979.07</v>
      </c>
      <c r="E60" s="4">
        <f>E62</f>
        <v>0</v>
      </c>
      <c r="F60" s="50">
        <f>F62+F61</f>
        <v>70084.37</v>
      </c>
      <c r="G60" s="50">
        <f>G62+G61</f>
        <v>53325.15</v>
      </c>
    </row>
    <row r="61" spans="1:7" ht="45.75" customHeight="1">
      <c r="A61" s="10" t="s">
        <v>41</v>
      </c>
      <c r="B61" s="11" t="s">
        <v>52</v>
      </c>
      <c r="C61" s="11" t="s">
        <v>42</v>
      </c>
      <c r="D61" s="4"/>
      <c r="E61" s="4"/>
      <c r="F61" s="13">
        <v>5502.16</v>
      </c>
      <c r="G61" s="13">
        <v>5167.47</v>
      </c>
    </row>
    <row r="62" spans="1:7" ht="47.25">
      <c r="A62" s="10" t="s">
        <v>34</v>
      </c>
      <c r="B62" s="11" t="s">
        <v>52</v>
      </c>
      <c r="C62" s="11" t="s">
        <v>33</v>
      </c>
      <c r="D62" s="4">
        <v>62979.07</v>
      </c>
      <c r="E62" s="4"/>
      <c r="F62" s="13">
        <v>64582.21</v>
      </c>
      <c r="G62" s="13">
        <v>48157.68</v>
      </c>
    </row>
    <row r="63" spans="1:7" ht="37.5" customHeight="1">
      <c r="A63" s="44" t="s">
        <v>49</v>
      </c>
      <c r="B63" s="37" t="s">
        <v>53</v>
      </c>
      <c r="C63" s="37"/>
      <c r="D63" s="36">
        <f>D65</f>
        <v>1961.93</v>
      </c>
      <c r="E63" s="36">
        <f>E65</f>
        <v>0</v>
      </c>
      <c r="F63" s="50">
        <f>F65+F64</f>
        <v>1961.93</v>
      </c>
      <c r="G63" s="50">
        <f>G65</f>
        <v>1424.16</v>
      </c>
    </row>
    <row r="64" spans="1:7" ht="37.5" customHeight="1">
      <c r="A64" s="10" t="s">
        <v>41</v>
      </c>
      <c r="B64" s="11" t="s">
        <v>53</v>
      </c>
      <c r="C64" s="11" t="s">
        <v>42</v>
      </c>
      <c r="D64" s="4"/>
      <c r="E64" s="4"/>
      <c r="F64" s="13">
        <v>537.77</v>
      </c>
      <c r="G64" s="13">
        <v>0</v>
      </c>
    </row>
    <row r="65" spans="1:7" ht="55.5" customHeight="1">
      <c r="A65" s="10" t="s">
        <v>34</v>
      </c>
      <c r="B65" s="11" t="s">
        <v>53</v>
      </c>
      <c r="C65" s="11" t="s">
        <v>33</v>
      </c>
      <c r="D65" s="4">
        <v>1961.93</v>
      </c>
      <c r="E65" s="4"/>
      <c r="F65" s="13">
        <v>1424.16</v>
      </c>
      <c r="G65" s="13">
        <v>1424.16</v>
      </c>
    </row>
    <row r="66" spans="1:7" ht="80.25" customHeight="1">
      <c r="A66" s="44" t="s">
        <v>334</v>
      </c>
      <c r="B66" s="37" t="s">
        <v>335</v>
      </c>
      <c r="C66" s="37"/>
      <c r="D66" s="36"/>
      <c r="E66" s="36"/>
      <c r="F66" s="50">
        <f>F67</f>
        <v>1832.27</v>
      </c>
      <c r="G66" s="50">
        <f>G67</f>
        <v>0</v>
      </c>
    </row>
    <row r="67" spans="1:7" ht="38.25" customHeight="1">
      <c r="A67" s="10" t="s">
        <v>41</v>
      </c>
      <c r="B67" s="11" t="s">
        <v>335</v>
      </c>
      <c r="C67" s="11" t="s">
        <v>42</v>
      </c>
      <c r="D67" s="4"/>
      <c r="E67" s="4"/>
      <c r="F67" s="13">
        <v>1832.27</v>
      </c>
      <c r="G67" s="13">
        <v>0</v>
      </c>
    </row>
    <row r="68" spans="1:7" ht="51.75" customHeight="1">
      <c r="A68" s="44" t="s">
        <v>246</v>
      </c>
      <c r="B68" s="37" t="s">
        <v>247</v>
      </c>
      <c r="C68" s="37"/>
      <c r="D68" s="36"/>
      <c r="E68" s="36">
        <f>E69</f>
        <v>2418</v>
      </c>
      <c r="F68" s="50">
        <f>F69</f>
        <v>2418</v>
      </c>
      <c r="G68" s="50">
        <f>G69</f>
        <v>1572.76</v>
      </c>
    </row>
    <row r="69" spans="1:7" ht="47.25">
      <c r="A69" s="10" t="s">
        <v>34</v>
      </c>
      <c r="B69" s="11" t="s">
        <v>247</v>
      </c>
      <c r="C69" s="11" t="s">
        <v>33</v>
      </c>
      <c r="D69" s="4"/>
      <c r="E69" s="4">
        <v>2418</v>
      </c>
      <c r="F69" s="13">
        <v>2418</v>
      </c>
      <c r="G69" s="13">
        <v>1572.76</v>
      </c>
    </row>
    <row r="70" spans="1:7" ht="15.75">
      <c r="A70" s="44" t="s">
        <v>248</v>
      </c>
      <c r="B70" s="37" t="s">
        <v>249</v>
      </c>
      <c r="C70" s="37"/>
      <c r="D70" s="36"/>
      <c r="E70" s="36" t="e">
        <f>#REF!</f>
        <v>#REF!</v>
      </c>
      <c r="F70" s="50">
        <f>F71</f>
        <v>8237.87</v>
      </c>
      <c r="G70" s="50">
        <f>G71</f>
        <v>2489</v>
      </c>
    </row>
    <row r="71" spans="1:7" ht="31.5">
      <c r="A71" s="10" t="s">
        <v>41</v>
      </c>
      <c r="B71" s="11" t="s">
        <v>249</v>
      </c>
      <c r="C71" s="11" t="s">
        <v>42</v>
      </c>
      <c r="D71" s="4"/>
      <c r="E71" s="4"/>
      <c r="F71" s="13">
        <v>8237.87</v>
      </c>
      <c r="G71" s="13">
        <v>2489</v>
      </c>
    </row>
    <row r="72" spans="1:7" ht="36.75" customHeight="1">
      <c r="A72" s="8" t="s">
        <v>234</v>
      </c>
      <c r="B72" s="51" t="s">
        <v>55</v>
      </c>
      <c r="C72" s="51"/>
      <c r="D72" s="9">
        <f>D73</f>
        <v>28545.1</v>
      </c>
      <c r="E72" s="9">
        <f>E73</f>
        <v>0</v>
      </c>
      <c r="F72" s="50">
        <f>F73</f>
        <v>29529.51</v>
      </c>
      <c r="G72" s="50">
        <f>G73</f>
        <v>24173.41</v>
      </c>
    </row>
    <row r="73" spans="1:7" ht="35.25" customHeight="1">
      <c r="A73" s="23" t="s">
        <v>54</v>
      </c>
      <c r="B73" s="24" t="s">
        <v>235</v>
      </c>
      <c r="C73" s="24"/>
      <c r="D73" s="25">
        <f>SUM(D74)</f>
        <v>28545.1</v>
      </c>
      <c r="E73" s="25">
        <f>SUM(E74)</f>
        <v>0</v>
      </c>
      <c r="F73" s="50">
        <f>F74+F75</f>
        <v>29529.51</v>
      </c>
      <c r="G73" s="50">
        <f>G74+G75</f>
        <v>24173.41</v>
      </c>
    </row>
    <row r="74" spans="1:7" ht="47.25" customHeight="1">
      <c r="A74" s="10" t="s">
        <v>41</v>
      </c>
      <c r="B74" s="11" t="s">
        <v>56</v>
      </c>
      <c r="C74" s="11" t="s">
        <v>42</v>
      </c>
      <c r="D74" s="4">
        <f>D75</f>
        <v>28545.1</v>
      </c>
      <c r="E74" s="4">
        <f>E75</f>
        <v>0</v>
      </c>
      <c r="F74" s="13">
        <f>679.61+159.62</f>
        <v>839.23</v>
      </c>
      <c r="G74" s="13">
        <f>679.61+94.62</f>
        <v>774.23</v>
      </c>
    </row>
    <row r="75" spans="1:7" ht="51.75" customHeight="1">
      <c r="A75" s="10" t="s">
        <v>34</v>
      </c>
      <c r="B75" s="11" t="s">
        <v>56</v>
      </c>
      <c r="C75" s="11" t="s">
        <v>33</v>
      </c>
      <c r="D75" s="4">
        <v>28545.1</v>
      </c>
      <c r="E75" s="4"/>
      <c r="F75" s="13">
        <f>20+28670.28</f>
        <v>28690.28</v>
      </c>
      <c r="G75" s="13">
        <f>20+23379.18</f>
        <v>23399.18</v>
      </c>
    </row>
    <row r="76" spans="1:7" ht="31.5">
      <c r="A76" s="5" t="s">
        <v>4</v>
      </c>
      <c r="B76" s="7" t="s">
        <v>71</v>
      </c>
      <c r="C76" s="7"/>
      <c r="D76" s="6">
        <f>D77+D81+D105+D111+D117+D89+D85+D131+D135</f>
        <v>14225.3</v>
      </c>
      <c r="E76" s="6">
        <f>E77+E81+E105+E111+E117+E89+E85+E131+E135</f>
        <v>22437.33</v>
      </c>
      <c r="F76" s="6">
        <f>F77+F81+F85+F89+F105+F111+F117+F131+F135</f>
        <v>39714.89</v>
      </c>
      <c r="G76" s="6">
        <f>G77+G81+G85+G89+G105+G111+G117+G131+G135</f>
        <v>26846.93</v>
      </c>
    </row>
    <row r="77" spans="1:7" ht="80.25" customHeight="1">
      <c r="A77" s="23" t="s">
        <v>44</v>
      </c>
      <c r="B77" s="24" t="s">
        <v>43</v>
      </c>
      <c r="C77" s="24"/>
      <c r="D77" s="25">
        <f>D78</f>
        <v>0</v>
      </c>
      <c r="E77" s="25">
        <f>E78</f>
        <v>1575.55</v>
      </c>
      <c r="F77" s="50">
        <f>F78</f>
        <v>1575.6</v>
      </c>
      <c r="G77" s="50">
        <f>G78</f>
        <v>805.6400000000001</v>
      </c>
    </row>
    <row r="78" spans="1:7" ht="63">
      <c r="A78" s="10" t="s">
        <v>89</v>
      </c>
      <c r="B78" s="11" t="s">
        <v>43</v>
      </c>
      <c r="C78" s="24"/>
      <c r="D78" s="4">
        <f>D79+D80</f>
        <v>0</v>
      </c>
      <c r="E78" s="4">
        <f>E79+E80</f>
        <v>1575.55</v>
      </c>
      <c r="F78" s="13">
        <f>F79+F80</f>
        <v>1575.6</v>
      </c>
      <c r="G78" s="13">
        <f>G79+G80</f>
        <v>805.6400000000001</v>
      </c>
    </row>
    <row r="79" spans="1:7" ht="100.5" customHeight="1">
      <c r="A79" s="10" t="s">
        <v>39</v>
      </c>
      <c r="B79" s="11" t="s">
        <v>43</v>
      </c>
      <c r="C79" s="11" t="s">
        <v>40</v>
      </c>
      <c r="D79" s="4"/>
      <c r="E79" s="4">
        <v>1460.55</v>
      </c>
      <c r="F79" s="13">
        <v>1460.6</v>
      </c>
      <c r="G79" s="13">
        <v>743.44</v>
      </c>
    </row>
    <row r="80" spans="1:7" ht="40.5" customHeight="1">
      <c r="A80" s="10" t="s">
        <v>41</v>
      </c>
      <c r="B80" s="11" t="s">
        <v>43</v>
      </c>
      <c r="C80" s="11" t="s">
        <v>42</v>
      </c>
      <c r="D80" s="4"/>
      <c r="E80" s="4">
        <v>115</v>
      </c>
      <c r="F80" s="13">
        <v>115</v>
      </c>
      <c r="G80" s="13">
        <v>62.2</v>
      </c>
    </row>
    <row r="81" spans="1:7" ht="48.75" customHeight="1">
      <c r="A81" s="23" t="s">
        <v>37</v>
      </c>
      <c r="B81" s="24" t="s">
        <v>38</v>
      </c>
      <c r="C81" s="24"/>
      <c r="D81" s="25">
        <f>D82</f>
        <v>0</v>
      </c>
      <c r="E81" s="25">
        <f>E82</f>
        <v>681</v>
      </c>
      <c r="F81" s="50">
        <f>F82</f>
        <v>681</v>
      </c>
      <c r="G81" s="50">
        <f>G82</f>
        <v>504.25</v>
      </c>
    </row>
    <row r="82" spans="1:7" ht="90.75" customHeight="1">
      <c r="A82" s="10" t="s">
        <v>88</v>
      </c>
      <c r="B82" s="11" t="s">
        <v>38</v>
      </c>
      <c r="C82" s="11"/>
      <c r="D82" s="4">
        <f>D83+D84</f>
        <v>0</v>
      </c>
      <c r="E82" s="4">
        <f>E83+E84</f>
        <v>681</v>
      </c>
      <c r="F82" s="13">
        <f>F83+F84</f>
        <v>681</v>
      </c>
      <c r="G82" s="13">
        <f>G83+G84</f>
        <v>504.25</v>
      </c>
    </row>
    <row r="83" spans="1:7" ht="93" customHeight="1">
      <c r="A83" s="10" t="s">
        <v>39</v>
      </c>
      <c r="B83" s="11" t="s">
        <v>38</v>
      </c>
      <c r="C83" s="11" t="s">
        <v>40</v>
      </c>
      <c r="D83" s="4"/>
      <c r="E83" s="4">
        <v>499.4</v>
      </c>
      <c r="F83" s="13">
        <v>499.43</v>
      </c>
      <c r="G83" s="13">
        <v>430.34</v>
      </c>
    </row>
    <row r="84" spans="1:7" ht="50.25" customHeight="1">
      <c r="A84" s="10" t="s">
        <v>41</v>
      </c>
      <c r="B84" s="11" t="s">
        <v>38</v>
      </c>
      <c r="C84" s="11" t="s">
        <v>42</v>
      </c>
      <c r="D84" s="4"/>
      <c r="E84" s="4">
        <v>181.6</v>
      </c>
      <c r="F84" s="13">
        <v>181.57</v>
      </c>
      <c r="G84" s="13">
        <v>73.91</v>
      </c>
    </row>
    <row r="85" spans="1:7" ht="57.75" customHeight="1">
      <c r="A85" s="23" t="s">
        <v>142</v>
      </c>
      <c r="B85" s="24" t="s">
        <v>143</v>
      </c>
      <c r="C85" s="24"/>
      <c r="D85" s="25">
        <f>D86</f>
        <v>570</v>
      </c>
      <c r="E85" s="25">
        <f>E86</f>
        <v>0</v>
      </c>
      <c r="F85" s="50">
        <f>F86</f>
        <v>570</v>
      </c>
      <c r="G85" s="50">
        <f>G86</f>
        <v>433.19</v>
      </c>
    </row>
    <row r="86" spans="1:7" ht="39.75" customHeight="1">
      <c r="A86" s="44" t="s">
        <v>141</v>
      </c>
      <c r="B86" s="11" t="s">
        <v>143</v>
      </c>
      <c r="C86" s="11"/>
      <c r="D86" s="4">
        <f>D87+D88</f>
        <v>570</v>
      </c>
      <c r="E86" s="4">
        <f>E87+E88</f>
        <v>0</v>
      </c>
      <c r="F86" s="13">
        <f>F87+F88</f>
        <v>570</v>
      </c>
      <c r="G86" s="13">
        <f>G87+G88</f>
        <v>433.19</v>
      </c>
    </row>
    <row r="87" spans="1:7" ht="39.75" customHeight="1">
      <c r="A87" s="10" t="s">
        <v>41</v>
      </c>
      <c r="B87" s="11" t="s">
        <v>143</v>
      </c>
      <c r="C87" s="11" t="s">
        <v>42</v>
      </c>
      <c r="D87" s="4">
        <v>370</v>
      </c>
      <c r="E87" s="4"/>
      <c r="F87" s="13">
        <v>133.82</v>
      </c>
      <c r="G87" s="13"/>
    </row>
    <row r="88" spans="1:7" ht="39.75" customHeight="1">
      <c r="A88" s="10" t="s">
        <v>79</v>
      </c>
      <c r="B88" s="11" t="s">
        <v>143</v>
      </c>
      <c r="C88" s="11" t="s">
        <v>81</v>
      </c>
      <c r="D88" s="4">
        <v>200</v>
      </c>
      <c r="E88" s="4"/>
      <c r="F88" s="13">
        <v>436.18</v>
      </c>
      <c r="G88" s="13">
        <v>433.19</v>
      </c>
    </row>
    <row r="89" spans="1:7" ht="51.75" customHeight="1">
      <c r="A89" s="41" t="s">
        <v>17</v>
      </c>
      <c r="B89" s="42" t="s">
        <v>136</v>
      </c>
      <c r="C89" s="42"/>
      <c r="D89" s="43">
        <f>D90</f>
        <v>7805.3</v>
      </c>
      <c r="E89" s="43">
        <f>E90</f>
        <v>0</v>
      </c>
      <c r="F89" s="50">
        <f>F90</f>
        <v>7607.57</v>
      </c>
      <c r="G89" s="50">
        <f>G90</f>
        <v>4623.84</v>
      </c>
    </row>
    <row r="90" spans="1:7" ht="51.75" customHeight="1">
      <c r="A90" s="38" t="s">
        <v>137</v>
      </c>
      <c r="B90" s="39" t="s">
        <v>138</v>
      </c>
      <c r="C90" s="39"/>
      <c r="D90" s="40">
        <f>D91+D93+D95+D97+D99+D101+D103</f>
        <v>7805.3</v>
      </c>
      <c r="E90" s="40">
        <f>E91+E93+E95+E97+E99+E101+E103</f>
        <v>0</v>
      </c>
      <c r="F90" s="13">
        <f>F91+F93+F95+F97+F99+F101+F103</f>
        <v>7607.57</v>
      </c>
      <c r="G90" s="13">
        <f>G91+G93+G95+G97+G99+G101+G103</f>
        <v>4623.84</v>
      </c>
    </row>
    <row r="91" spans="1:7" ht="163.5" customHeight="1">
      <c r="A91" s="44" t="s">
        <v>257</v>
      </c>
      <c r="B91" s="37" t="s">
        <v>138</v>
      </c>
      <c r="C91" s="37"/>
      <c r="D91" s="36">
        <f>D92</f>
        <v>2650.3</v>
      </c>
      <c r="E91" s="36">
        <f>E92</f>
        <v>0</v>
      </c>
      <c r="F91" s="50">
        <f>F92</f>
        <v>2650.3</v>
      </c>
      <c r="G91" s="50">
        <f>G92</f>
        <v>1864.9</v>
      </c>
    </row>
    <row r="92" spans="1:7" ht="31.5">
      <c r="A92" s="10" t="s">
        <v>79</v>
      </c>
      <c r="B92" s="11" t="s">
        <v>138</v>
      </c>
      <c r="C92" s="11" t="s">
        <v>81</v>
      </c>
      <c r="D92" s="4">
        <v>2650.3</v>
      </c>
      <c r="E92" s="4"/>
      <c r="F92" s="13">
        <v>2650.3</v>
      </c>
      <c r="G92" s="13">
        <v>1864.9</v>
      </c>
    </row>
    <row r="93" spans="1:7" ht="176.25" customHeight="1">
      <c r="A93" s="44" t="s">
        <v>251</v>
      </c>
      <c r="B93" s="37" t="s">
        <v>139</v>
      </c>
      <c r="C93" s="37"/>
      <c r="D93" s="36">
        <f>D94</f>
        <v>3400</v>
      </c>
      <c r="E93" s="36">
        <f>E94</f>
        <v>0</v>
      </c>
      <c r="F93" s="50">
        <f>F94</f>
        <v>3312.27</v>
      </c>
      <c r="G93" s="50">
        <f>G94</f>
        <v>1848.69</v>
      </c>
    </row>
    <row r="94" spans="1:7" ht="31.5">
      <c r="A94" s="10" t="s">
        <v>79</v>
      </c>
      <c r="B94" s="11" t="s">
        <v>139</v>
      </c>
      <c r="C94" s="11" t="s">
        <v>81</v>
      </c>
      <c r="D94" s="4">
        <f>2000+150+100+150+100+100+350+450</f>
        <v>3400</v>
      </c>
      <c r="E94" s="4"/>
      <c r="F94" s="13">
        <v>3312.27</v>
      </c>
      <c r="G94" s="13">
        <v>1848.69</v>
      </c>
    </row>
    <row r="95" spans="1:7" ht="129.75" customHeight="1">
      <c r="A95" s="44" t="s">
        <v>252</v>
      </c>
      <c r="B95" s="37" t="s">
        <v>140</v>
      </c>
      <c r="C95" s="37"/>
      <c r="D95" s="36">
        <f>D96</f>
        <v>1200</v>
      </c>
      <c r="E95" s="36">
        <f>E96</f>
        <v>0</v>
      </c>
      <c r="F95" s="50">
        <f>F96</f>
        <v>1200</v>
      </c>
      <c r="G95" s="50">
        <f>G96</f>
        <v>870</v>
      </c>
    </row>
    <row r="96" spans="1:7" ht="31.5">
      <c r="A96" s="10" t="s">
        <v>79</v>
      </c>
      <c r="B96" s="11" t="s">
        <v>140</v>
      </c>
      <c r="C96" s="11" t="s">
        <v>81</v>
      </c>
      <c r="D96" s="4">
        <v>1200</v>
      </c>
      <c r="E96" s="4"/>
      <c r="F96" s="13">
        <v>1200</v>
      </c>
      <c r="G96" s="13">
        <v>870</v>
      </c>
    </row>
    <row r="97" spans="1:7" ht="63.75" customHeight="1">
      <c r="A97" s="44" t="s">
        <v>253</v>
      </c>
      <c r="B97" s="37" t="s">
        <v>336</v>
      </c>
      <c r="C97" s="37"/>
      <c r="D97" s="36">
        <f>D98</f>
        <v>270</v>
      </c>
      <c r="E97" s="36">
        <f>E98</f>
        <v>0</v>
      </c>
      <c r="F97" s="50">
        <f>F98</f>
        <v>270</v>
      </c>
      <c r="G97" s="50">
        <f>G98</f>
        <v>0</v>
      </c>
    </row>
    <row r="98" spans="1:7" ht="31.5">
      <c r="A98" s="10" t="s">
        <v>79</v>
      </c>
      <c r="B98" s="11" t="s">
        <v>336</v>
      </c>
      <c r="C98" s="11" t="s">
        <v>81</v>
      </c>
      <c r="D98" s="4">
        <v>270</v>
      </c>
      <c r="E98" s="4"/>
      <c r="F98" s="13">
        <v>270</v>
      </c>
      <c r="G98" s="13">
        <v>0</v>
      </c>
    </row>
    <row r="99" spans="1:7" ht="48.75" customHeight="1">
      <c r="A99" s="45" t="s">
        <v>254</v>
      </c>
      <c r="B99" s="37" t="s">
        <v>144</v>
      </c>
      <c r="C99" s="37"/>
      <c r="D99" s="36">
        <f>D100</f>
        <v>200</v>
      </c>
      <c r="E99" s="36">
        <f>E100</f>
        <v>0</v>
      </c>
      <c r="F99" s="50">
        <f>F100</f>
        <v>90</v>
      </c>
      <c r="G99" s="50">
        <f>G100</f>
        <v>0</v>
      </c>
    </row>
    <row r="100" spans="1:7" ht="31.5">
      <c r="A100" s="10" t="s">
        <v>79</v>
      </c>
      <c r="B100" s="11" t="s">
        <v>144</v>
      </c>
      <c r="C100" s="11" t="s">
        <v>81</v>
      </c>
      <c r="D100" s="4">
        <v>200</v>
      </c>
      <c r="E100" s="4"/>
      <c r="F100" s="13">
        <v>90</v>
      </c>
      <c r="G100" s="13">
        <v>0</v>
      </c>
    </row>
    <row r="101" spans="1:7" ht="80.25" customHeight="1">
      <c r="A101" s="44" t="s">
        <v>231</v>
      </c>
      <c r="B101" s="37" t="s">
        <v>145</v>
      </c>
      <c r="C101" s="37"/>
      <c r="D101" s="36">
        <f>D102</f>
        <v>35</v>
      </c>
      <c r="E101" s="36">
        <f>E102</f>
        <v>0</v>
      </c>
      <c r="F101" s="50">
        <f>F102</f>
        <v>35</v>
      </c>
      <c r="G101" s="50">
        <f>G102</f>
        <v>15.75</v>
      </c>
    </row>
    <row r="102" spans="1:7" ht="31.5">
      <c r="A102" s="10" t="s">
        <v>79</v>
      </c>
      <c r="B102" s="11" t="s">
        <v>145</v>
      </c>
      <c r="C102" s="11" t="s">
        <v>81</v>
      </c>
      <c r="D102" s="4">
        <v>35</v>
      </c>
      <c r="E102" s="4"/>
      <c r="F102" s="13">
        <v>35</v>
      </c>
      <c r="G102" s="13">
        <v>15.75</v>
      </c>
    </row>
    <row r="103" spans="1:7" ht="31.5">
      <c r="A103" s="44" t="s">
        <v>146</v>
      </c>
      <c r="B103" s="37" t="s">
        <v>147</v>
      </c>
      <c r="C103" s="37"/>
      <c r="D103" s="36">
        <f>D104</f>
        <v>50</v>
      </c>
      <c r="E103" s="36">
        <f>E104</f>
        <v>0</v>
      </c>
      <c r="F103" s="50">
        <f>F104</f>
        <v>50</v>
      </c>
      <c r="G103" s="50">
        <f>G104</f>
        <v>24.5</v>
      </c>
    </row>
    <row r="104" spans="1:7" ht="31.5">
      <c r="A104" s="10" t="s">
        <v>79</v>
      </c>
      <c r="B104" s="11" t="s">
        <v>147</v>
      </c>
      <c r="C104" s="11" t="s">
        <v>81</v>
      </c>
      <c r="D104" s="4">
        <v>50</v>
      </c>
      <c r="E104" s="4"/>
      <c r="F104" s="13">
        <v>50</v>
      </c>
      <c r="G104" s="13">
        <v>24.5</v>
      </c>
    </row>
    <row r="105" spans="1:7" ht="63">
      <c r="A105" s="26" t="s">
        <v>66</v>
      </c>
      <c r="B105" s="27" t="s">
        <v>67</v>
      </c>
      <c r="C105" s="27"/>
      <c r="D105" s="28">
        <f>D106</f>
        <v>0</v>
      </c>
      <c r="E105" s="28">
        <f>E106</f>
        <v>6901</v>
      </c>
      <c r="F105" s="50">
        <f>F106</f>
        <v>6901.030000000001</v>
      </c>
      <c r="G105" s="50">
        <f>G106</f>
        <v>5062.55</v>
      </c>
    </row>
    <row r="106" spans="1:7" ht="47.25">
      <c r="A106" s="23" t="s">
        <v>68</v>
      </c>
      <c r="B106" s="24" t="s">
        <v>219</v>
      </c>
      <c r="C106" s="24"/>
      <c r="D106" s="25">
        <f>D107+D109</f>
        <v>0</v>
      </c>
      <c r="E106" s="25">
        <f>E107+E109</f>
        <v>6901</v>
      </c>
      <c r="F106" s="50">
        <f>F107+F109</f>
        <v>6901.030000000001</v>
      </c>
      <c r="G106" s="50">
        <f>G107+G109</f>
        <v>5062.55</v>
      </c>
    </row>
    <row r="107" spans="1:7" ht="63">
      <c r="A107" s="44" t="s">
        <v>70</v>
      </c>
      <c r="B107" s="37" t="s">
        <v>69</v>
      </c>
      <c r="C107" s="37"/>
      <c r="D107" s="36">
        <f>D108</f>
        <v>0</v>
      </c>
      <c r="E107" s="36">
        <f>E108</f>
        <v>6659.43</v>
      </c>
      <c r="F107" s="50">
        <f>F108</f>
        <v>6659.43</v>
      </c>
      <c r="G107" s="50">
        <f>G108</f>
        <v>4966.66</v>
      </c>
    </row>
    <row r="108" spans="1:7" ht="47.25">
      <c r="A108" s="10" t="s">
        <v>34</v>
      </c>
      <c r="B108" s="11" t="s">
        <v>69</v>
      </c>
      <c r="C108" s="11" t="s">
        <v>33</v>
      </c>
      <c r="D108" s="4"/>
      <c r="E108" s="4">
        <v>6659.43</v>
      </c>
      <c r="F108" s="13">
        <v>6659.43</v>
      </c>
      <c r="G108" s="13">
        <v>4966.66</v>
      </c>
    </row>
    <row r="109" spans="1:7" ht="104.25" customHeight="1">
      <c r="A109" s="44" t="s">
        <v>77</v>
      </c>
      <c r="B109" s="37" t="s">
        <v>78</v>
      </c>
      <c r="C109" s="37"/>
      <c r="D109" s="36">
        <f>D110</f>
        <v>0</v>
      </c>
      <c r="E109" s="36">
        <f>E110</f>
        <v>241.57</v>
      </c>
      <c r="F109" s="50">
        <f>F110</f>
        <v>241.6</v>
      </c>
      <c r="G109" s="50">
        <f>G110</f>
        <v>95.89</v>
      </c>
    </row>
    <row r="110" spans="1:7" ht="98.25" customHeight="1">
      <c r="A110" s="10" t="s">
        <v>39</v>
      </c>
      <c r="B110" s="11" t="s">
        <v>78</v>
      </c>
      <c r="C110" s="11" t="s">
        <v>40</v>
      </c>
      <c r="D110" s="4"/>
      <c r="E110" s="4">
        <v>241.57</v>
      </c>
      <c r="F110" s="13">
        <v>241.6</v>
      </c>
      <c r="G110" s="13">
        <v>95.89</v>
      </c>
    </row>
    <row r="111" spans="1:7" ht="55.5" customHeight="1">
      <c r="A111" s="26" t="s">
        <v>72</v>
      </c>
      <c r="B111" s="27" t="s">
        <v>73</v>
      </c>
      <c r="C111" s="27"/>
      <c r="D111" s="28">
        <f>D112+D115</f>
        <v>0</v>
      </c>
      <c r="E111" s="28">
        <f>E112+E115</f>
        <v>9972.68</v>
      </c>
      <c r="F111" s="50">
        <f>F112+F115</f>
        <v>8857.86</v>
      </c>
      <c r="G111" s="50">
        <f>G112+G115</f>
        <v>7034.21</v>
      </c>
    </row>
    <row r="112" spans="1:7" ht="47.25">
      <c r="A112" s="23" t="s">
        <v>74</v>
      </c>
      <c r="B112" s="24" t="s">
        <v>75</v>
      </c>
      <c r="C112" s="24"/>
      <c r="D112" s="25">
        <f aca="true" t="shared" si="3" ref="D112:G113">D113</f>
        <v>0</v>
      </c>
      <c r="E112" s="25">
        <f t="shared" si="3"/>
        <v>1627.68</v>
      </c>
      <c r="F112" s="50">
        <f t="shared" si="3"/>
        <v>1627.68</v>
      </c>
      <c r="G112" s="50">
        <f t="shared" si="3"/>
        <v>1184.64</v>
      </c>
    </row>
    <row r="113" spans="1:7" ht="108" customHeight="1">
      <c r="A113" s="44" t="s">
        <v>76</v>
      </c>
      <c r="B113" s="37" t="s">
        <v>75</v>
      </c>
      <c r="C113" s="37"/>
      <c r="D113" s="36">
        <f t="shared" si="3"/>
        <v>0</v>
      </c>
      <c r="E113" s="36">
        <f t="shared" si="3"/>
        <v>1627.68</v>
      </c>
      <c r="F113" s="50">
        <f t="shared" si="3"/>
        <v>1627.68</v>
      </c>
      <c r="G113" s="50">
        <f t="shared" si="3"/>
        <v>1184.64</v>
      </c>
    </row>
    <row r="114" spans="1:7" ht="106.5" customHeight="1">
      <c r="A114" s="10" t="s">
        <v>39</v>
      </c>
      <c r="B114" s="11" t="s">
        <v>75</v>
      </c>
      <c r="C114" s="11" t="s">
        <v>40</v>
      </c>
      <c r="D114" s="4"/>
      <c r="E114" s="4">
        <v>1627.68</v>
      </c>
      <c r="F114" s="13">
        <v>1627.68</v>
      </c>
      <c r="G114" s="13">
        <v>1184.64</v>
      </c>
    </row>
    <row r="115" spans="1:7" ht="111.75" customHeight="1">
      <c r="A115" s="44" t="s">
        <v>18</v>
      </c>
      <c r="B115" s="37" t="s">
        <v>80</v>
      </c>
      <c r="C115" s="37"/>
      <c r="D115" s="36">
        <f>D116</f>
        <v>0</v>
      </c>
      <c r="E115" s="36">
        <f>E116</f>
        <v>8345</v>
      </c>
      <c r="F115" s="50">
        <f>F116</f>
        <v>7230.18</v>
      </c>
      <c r="G115" s="50">
        <f>G116</f>
        <v>5849.57</v>
      </c>
    </row>
    <row r="116" spans="1:7" ht="41.25" customHeight="1">
      <c r="A116" s="10" t="s">
        <v>79</v>
      </c>
      <c r="B116" s="11" t="s">
        <v>80</v>
      </c>
      <c r="C116" s="11" t="s">
        <v>81</v>
      </c>
      <c r="D116" s="4"/>
      <c r="E116" s="4">
        <v>8345</v>
      </c>
      <c r="F116" s="13">
        <v>7230.18</v>
      </c>
      <c r="G116" s="13">
        <v>5849.57</v>
      </c>
    </row>
    <row r="117" spans="1:7" ht="42.75" customHeight="1">
      <c r="A117" s="26" t="s">
        <v>91</v>
      </c>
      <c r="B117" s="27" t="s">
        <v>94</v>
      </c>
      <c r="C117" s="27"/>
      <c r="D117" s="48">
        <f>D118+D126+D129</f>
        <v>3650</v>
      </c>
      <c r="E117" s="48">
        <f>E118+E126+E129</f>
        <v>3307.1000000000004</v>
      </c>
      <c r="F117" s="50">
        <f>F118</f>
        <v>6984.4400000000005</v>
      </c>
      <c r="G117" s="50">
        <f>G118</f>
        <v>6570.1</v>
      </c>
    </row>
    <row r="118" spans="1:7" ht="47.25">
      <c r="A118" s="23" t="s">
        <v>92</v>
      </c>
      <c r="B118" s="24" t="s">
        <v>222</v>
      </c>
      <c r="C118" s="24"/>
      <c r="D118" s="25">
        <f>D119+D122</f>
        <v>0</v>
      </c>
      <c r="E118" s="25">
        <f>E119+E122</f>
        <v>3307.1000000000004</v>
      </c>
      <c r="F118" s="50">
        <f>F119+F122+F126+F129</f>
        <v>6984.4400000000005</v>
      </c>
      <c r="G118" s="50">
        <f>G119+G122+G126+G130</f>
        <v>6570.1</v>
      </c>
    </row>
    <row r="119" spans="1:7" ht="48" customHeight="1">
      <c r="A119" s="44" t="s">
        <v>148</v>
      </c>
      <c r="B119" s="37" t="s">
        <v>93</v>
      </c>
      <c r="C119" s="37"/>
      <c r="D119" s="36">
        <f>D121</f>
        <v>0</v>
      </c>
      <c r="E119" s="36">
        <f>E121</f>
        <v>1778.9</v>
      </c>
      <c r="F119" s="50">
        <f>F120+F121</f>
        <v>1778.9</v>
      </c>
      <c r="G119" s="50">
        <f>G121+G120</f>
        <v>1778.9</v>
      </c>
    </row>
    <row r="120" spans="1:7" ht="33.75" customHeight="1">
      <c r="A120" s="10" t="s">
        <v>79</v>
      </c>
      <c r="B120" s="11" t="s">
        <v>93</v>
      </c>
      <c r="C120" s="11" t="s">
        <v>81</v>
      </c>
      <c r="D120" s="4"/>
      <c r="E120" s="4"/>
      <c r="F120" s="13">
        <v>1446.26</v>
      </c>
      <c r="G120" s="13">
        <v>1446.26</v>
      </c>
    </row>
    <row r="121" spans="1:7" ht="45" customHeight="1">
      <c r="A121" s="10" t="s">
        <v>34</v>
      </c>
      <c r="B121" s="11" t="s">
        <v>93</v>
      </c>
      <c r="C121" s="11" t="s">
        <v>33</v>
      </c>
      <c r="D121" s="4"/>
      <c r="E121" s="4">
        <v>1778.9</v>
      </c>
      <c r="F121" s="13">
        <v>332.64</v>
      </c>
      <c r="G121" s="13">
        <v>332.64</v>
      </c>
    </row>
    <row r="122" spans="1:7" ht="51" customHeight="1">
      <c r="A122" s="44" t="s">
        <v>220</v>
      </c>
      <c r="B122" s="37" t="s">
        <v>221</v>
      </c>
      <c r="C122" s="37"/>
      <c r="D122" s="36">
        <f>D125</f>
        <v>0</v>
      </c>
      <c r="E122" s="36">
        <f>E125</f>
        <v>1528.2</v>
      </c>
      <c r="F122" s="50">
        <f>F123+F124+F125</f>
        <v>1528.1999999999998</v>
      </c>
      <c r="G122" s="50">
        <f>G125+G124</f>
        <v>1515.37</v>
      </c>
    </row>
    <row r="123" spans="1:7" ht="51" customHeight="1">
      <c r="A123" s="10" t="s">
        <v>41</v>
      </c>
      <c r="B123" s="11" t="s">
        <v>221</v>
      </c>
      <c r="C123" s="11" t="s">
        <v>42</v>
      </c>
      <c r="D123" s="4"/>
      <c r="E123" s="4"/>
      <c r="F123" s="13">
        <v>2.12</v>
      </c>
      <c r="G123" s="13">
        <v>0</v>
      </c>
    </row>
    <row r="124" spans="1:7" ht="51" customHeight="1">
      <c r="A124" s="10" t="s">
        <v>79</v>
      </c>
      <c r="B124" s="11" t="s">
        <v>221</v>
      </c>
      <c r="C124" s="11" t="s">
        <v>81</v>
      </c>
      <c r="D124" s="4"/>
      <c r="E124" s="4"/>
      <c r="F124" s="13">
        <v>160.24</v>
      </c>
      <c r="G124" s="13">
        <v>149.53</v>
      </c>
    </row>
    <row r="125" spans="1:7" ht="45.75" customHeight="1">
      <c r="A125" s="10" t="s">
        <v>34</v>
      </c>
      <c r="B125" s="11" t="s">
        <v>221</v>
      </c>
      <c r="C125" s="11" t="s">
        <v>33</v>
      </c>
      <c r="D125" s="4"/>
      <c r="E125" s="4">
        <v>1528.2</v>
      </c>
      <c r="F125" s="13">
        <v>1365.84</v>
      </c>
      <c r="G125" s="13">
        <v>1365.84</v>
      </c>
    </row>
    <row r="126" spans="1:7" ht="48.75" customHeight="1">
      <c r="A126" s="44" t="s">
        <v>149</v>
      </c>
      <c r="B126" s="37" t="s">
        <v>150</v>
      </c>
      <c r="C126" s="37"/>
      <c r="D126" s="36">
        <f>D127</f>
        <v>3250</v>
      </c>
      <c r="E126" s="36">
        <f>E127</f>
        <v>0</v>
      </c>
      <c r="F126" s="50">
        <f>F127+F128</f>
        <v>3277.34</v>
      </c>
      <c r="G126" s="50">
        <f>G127+G128</f>
        <v>3275.83</v>
      </c>
    </row>
    <row r="127" spans="1:7" ht="48.75" customHeight="1">
      <c r="A127" s="10" t="s">
        <v>41</v>
      </c>
      <c r="B127" s="11" t="s">
        <v>150</v>
      </c>
      <c r="C127" s="11" t="s">
        <v>42</v>
      </c>
      <c r="D127" s="4">
        <v>3250</v>
      </c>
      <c r="E127" s="4"/>
      <c r="F127" s="13"/>
      <c r="G127" s="13"/>
    </row>
    <row r="128" spans="1:7" ht="48.75" customHeight="1">
      <c r="A128" s="10" t="s">
        <v>34</v>
      </c>
      <c r="B128" s="11" t="s">
        <v>150</v>
      </c>
      <c r="C128" s="11" t="s">
        <v>33</v>
      </c>
      <c r="D128" s="4"/>
      <c r="E128" s="4"/>
      <c r="F128" s="13">
        <v>3277.34</v>
      </c>
      <c r="G128" s="13">
        <v>3275.83</v>
      </c>
    </row>
    <row r="129" spans="1:7" ht="48.75" customHeight="1">
      <c r="A129" s="44" t="s">
        <v>151</v>
      </c>
      <c r="B129" s="37" t="s">
        <v>152</v>
      </c>
      <c r="C129" s="37"/>
      <c r="D129" s="36">
        <f>D130</f>
        <v>400</v>
      </c>
      <c r="E129" s="36">
        <f>E130</f>
        <v>0</v>
      </c>
      <c r="F129" s="50">
        <f>F130</f>
        <v>400</v>
      </c>
      <c r="G129" s="50">
        <f>G130</f>
        <v>0</v>
      </c>
    </row>
    <row r="130" spans="1:7" ht="50.25" customHeight="1">
      <c r="A130" s="10" t="s">
        <v>41</v>
      </c>
      <c r="B130" s="11" t="s">
        <v>152</v>
      </c>
      <c r="C130" s="11" t="s">
        <v>42</v>
      </c>
      <c r="D130" s="4">
        <v>400</v>
      </c>
      <c r="E130" s="4"/>
      <c r="F130" s="13">
        <v>400</v>
      </c>
      <c r="G130" s="13">
        <v>0</v>
      </c>
    </row>
    <row r="131" spans="1:7" ht="24" customHeight="1">
      <c r="A131" s="28" t="s">
        <v>5</v>
      </c>
      <c r="B131" s="27" t="s">
        <v>154</v>
      </c>
      <c r="C131" s="27"/>
      <c r="D131" s="28">
        <f>D133</f>
        <v>200</v>
      </c>
      <c r="E131" s="28">
        <f>E133</f>
        <v>0</v>
      </c>
      <c r="F131" s="50">
        <f aca="true" t="shared" si="4" ref="F131:G133">F132</f>
        <v>200</v>
      </c>
      <c r="G131" s="50">
        <f t="shared" si="4"/>
        <v>49.15</v>
      </c>
    </row>
    <row r="132" spans="1:7" ht="54" customHeight="1">
      <c r="A132" s="23" t="s">
        <v>153</v>
      </c>
      <c r="B132" s="24" t="s">
        <v>154</v>
      </c>
      <c r="C132" s="24"/>
      <c r="D132" s="25">
        <f>D133</f>
        <v>200</v>
      </c>
      <c r="E132" s="25">
        <f>E133</f>
        <v>0</v>
      </c>
      <c r="F132" s="50">
        <f t="shared" si="4"/>
        <v>200</v>
      </c>
      <c r="G132" s="50">
        <f t="shared" si="4"/>
        <v>49.15</v>
      </c>
    </row>
    <row r="133" spans="1:7" ht="59.25" customHeight="1">
      <c r="A133" s="45" t="s">
        <v>19</v>
      </c>
      <c r="B133" s="37" t="s">
        <v>154</v>
      </c>
      <c r="C133" s="37"/>
      <c r="D133" s="36">
        <f>D134</f>
        <v>200</v>
      </c>
      <c r="E133" s="36">
        <f>E134</f>
        <v>0</v>
      </c>
      <c r="F133" s="50">
        <f t="shared" si="4"/>
        <v>200</v>
      </c>
      <c r="G133" s="50">
        <f t="shared" si="4"/>
        <v>49.15</v>
      </c>
    </row>
    <row r="134" spans="1:7" ht="37.5" customHeight="1">
      <c r="A134" s="12" t="s">
        <v>41</v>
      </c>
      <c r="B134" s="11" t="s">
        <v>154</v>
      </c>
      <c r="C134" s="11" t="s">
        <v>42</v>
      </c>
      <c r="D134" s="4">
        <v>200</v>
      </c>
      <c r="E134" s="4"/>
      <c r="F134" s="13">
        <f>49.15+150.85</f>
        <v>200</v>
      </c>
      <c r="G134" s="13">
        <f>49.15</f>
        <v>49.15</v>
      </c>
    </row>
    <row r="135" spans="1:7" ht="45" customHeight="1">
      <c r="A135" s="35" t="s">
        <v>155</v>
      </c>
      <c r="B135" s="27" t="s">
        <v>157</v>
      </c>
      <c r="C135" s="27"/>
      <c r="D135" s="28">
        <f aca="true" t="shared" si="5" ref="D135:E137">D136</f>
        <v>2000</v>
      </c>
      <c r="E135" s="28">
        <f t="shared" si="5"/>
        <v>0</v>
      </c>
      <c r="F135" s="50">
        <f>F136+F139</f>
        <v>6337.39</v>
      </c>
      <c r="G135" s="50">
        <f>G136+G139</f>
        <v>1764</v>
      </c>
    </row>
    <row r="136" spans="1:7" ht="45.75" customHeight="1">
      <c r="A136" s="47" t="s">
        <v>156</v>
      </c>
      <c r="B136" s="24" t="s">
        <v>157</v>
      </c>
      <c r="C136" s="24"/>
      <c r="D136" s="25">
        <f t="shared" si="5"/>
        <v>2000</v>
      </c>
      <c r="E136" s="25">
        <f t="shared" si="5"/>
        <v>0</v>
      </c>
      <c r="F136" s="50">
        <f>F137</f>
        <v>2000</v>
      </c>
      <c r="G136" s="50">
        <f>G137</f>
        <v>628.98</v>
      </c>
    </row>
    <row r="137" spans="1:7" ht="46.5" customHeight="1">
      <c r="A137" s="45" t="s">
        <v>223</v>
      </c>
      <c r="B137" s="37" t="s">
        <v>157</v>
      </c>
      <c r="C137" s="24"/>
      <c r="D137" s="36">
        <f t="shared" si="5"/>
        <v>2000</v>
      </c>
      <c r="E137" s="36">
        <f t="shared" si="5"/>
        <v>0</v>
      </c>
      <c r="F137" s="50">
        <f>F138</f>
        <v>2000</v>
      </c>
      <c r="G137" s="50">
        <f>G138</f>
        <v>628.98</v>
      </c>
    </row>
    <row r="138" spans="1:7" ht="36.75" customHeight="1">
      <c r="A138" s="12" t="s">
        <v>79</v>
      </c>
      <c r="B138" s="11" t="s">
        <v>157</v>
      </c>
      <c r="C138" s="11" t="s">
        <v>81</v>
      </c>
      <c r="D138" s="4">
        <v>2000</v>
      </c>
      <c r="E138" s="4"/>
      <c r="F138" s="13">
        <v>2000</v>
      </c>
      <c r="G138" s="13">
        <v>628.98</v>
      </c>
    </row>
    <row r="139" spans="1:7" ht="48" customHeight="1">
      <c r="A139" s="45" t="s">
        <v>290</v>
      </c>
      <c r="B139" s="37" t="s">
        <v>262</v>
      </c>
      <c r="C139" s="37"/>
      <c r="D139" s="36"/>
      <c r="E139" s="36"/>
      <c r="F139" s="50">
        <f>F140</f>
        <v>4337.39</v>
      </c>
      <c r="G139" s="50">
        <f>G140</f>
        <v>1135.02</v>
      </c>
    </row>
    <row r="140" spans="1:7" ht="48" customHeight="1">
      <c r="A140" s="12" t="s">
        <v>79</v>
      </c>
      <c r="B140" s="11" t="s">
        <v>262</v>
      </c>
      <c r="C140" s="11" t="s">
        <v>81</v>
      </c>
      <c r="D140" s="4"/>
      <c r="E140" s="4"/>
      <c r="F140" s="13">
        <v>4337.39</v>
      </c>
      <c r="G140" s="13">
        <v>1135.02</v>
      </c>
    </row>
    <row r="141" spans="1:7" ht="42" customHeight="1">
      <c r="A141" s="5" t="s">
        <v>6</v>
      </c>
      <c r="B141" s="7" t="s">
        <v>160</v>
      </c>
      <c r="C141" s="7"/>
      <c r="D141" s="15">
        <f>D142+D145+D149+D152+D155</f>
        <v>54165.2</v>
      </c>
      <c r="E141" s="15">
        <f>E142+E145+E149+E152+E155</f>
        <v>0</v>
      </c>
      <c r="F141" s="6">
        <f>F142+F145+F149+F152+F155+F158</f>
        <v>58136.899999999994</v>
      </c>
      <c r="G141" s="6">
        <f>G142+G145+G149+G152+G155+G158</f>
        <v>43629.07</v>
      </c>
    </row>
    <row r="142" spans="1:7" ht="72" customHeight="1">
      <c r="A142" s="23" t="s">
        <v>158</v>
      </c>
      <c r="B142" s="24" t="s">
        <v>163</v>
      </c>
      <c r="C142" s="24"/>
      <c r="D142" s="30">
        <f aca="true" t="shared" si="6" ref="D142:G143">D143</f>
        <v>13864.6</v>
      </c>
      <c r="E142" s="30">
        <f t="shared" si="6"/>
        <v>0</v>
      </c>
      <c r="F142" s="50">
        <f t="shared" si="6"/>
        <v>13864.6</v>
      </c>
      <c r="G142" s="50">
        <f t="shared" si="6"/>
        <v>10065.72</v>
      </c>
    </row>
    <row r="143" spans="1:7" ht="45.75" customHeight="1">
      <c r="A143" s="44" t="s">
        <v>159</v>
      </c>
      <c r="B143" s="37" t="s">
        <v>163</v>
      </c>
      <c r="C143" s="37"/>
      <c r="D143" s="46">
        <f t="shared" si="6"/>
        <v>13864.6</v>
      </c>
      <c r="E143" s="46">
        <f t="shared" si="6"/>
        <v>0</v>
      </c>
      <c r="F143" s="50">
        <f t="shared" si="6"/>
        <v>13864.6</v>
      </c>
      <c r="G143" s="50">
        <f t="shared" si="6"/>
        <v>10065.72</v>
      </c>
    </row>
    <row r="144" spans="1:7" ht="66" customHeight="1">
      <c r="A144" s="10" t="s">
        <v>34</v>
      </c>
      <c r="B144" s="11" t="s">
        <v>163</v>
      </c>
      <c r="C144" s="11" t="s">
        <v>33</v>
      </c>
      <c r="D144" s="16">
        <f>11425+2439.6</f>
        <v>13864.6</v>
      </c>
      <c r="E144" s="16"/>
      <c r="F144" s="13">
        <v>13864.6</v>
      </c>
      <c r="G144" s="13">
        <v>10065.72</v>
      </c>
    </row>
    <row r="145" spans="1:7" ht="68.25" customHeight="1">
      <c r="A145" s="23" t="s">
        <v>161</v>
      </c>
      <c r="B145" s="24" t="s">
        <v>162</v>
      </c>
      <c r="C145" s="24"/>
      <c r="D145" s="30">
        <f>D146</f>
        <v>35069.7</v>
      </c>
      <c r="E145" s="30">
        <f>E146</f>
        <v>0</v>
      </c>
      <c r="F145" s="50">
        <f>F146</f>
        <v>37808.88999999999</v>
      </c>
      <c r="G145" s="50">
        <f>G146</f>
        <v>28576.44</v>
      </c>
    </row>
    <row r="146" spans="1:7" ht="42" customHeight="1">
      <c r="A146" s="44" t="s">
        <v>164</v>
      </c>
      <c r="B146" s="37" t="s">
        <v>162</v>
      </c>
      <c r="C146" s="37"/>
      <c r="D146" s="46">
        <f>D148</f>
        <v>35069.7</v>
      </c>
      <c r="E146" s="46">
        <f>E148</f>
        <v>0</v>
      </c>
      <c r="F146" s="50">
        <f>F148+F147</f>
        <v>37808.88999999999</v>
      </c>
      <c r="G146" s="50">
        <f>G148+G147</f>
        <v>28576.44</v>
      </c>
    </row>
    <row r="147" spans="1:7" ht="42" customHeight="1">
      <c r="A147" s="10" t="s">
        <v>41</v>
      </c>
      <c r="B147" s="11" t="s">
        <v>162</v>
      </c>
      <c r="C147" s="11" t="s">
        <v>42</v>
      </c>
      <c r="D147" s="16"/>
      <c r="E147" s="16"/>
      <c r="F147" s="13">
        <v>1594.17</v>
      </c>
      <c r="G147" s="13">
        <v>833.3</v>
      </c>
    </row>
    <row r="148" spans="1:7" ht="60.75" customHeight="1">
      <c r="A148" s="10" t="s">
        <v>34</v>
      </c>
      <c r="B148" s="11" t="s">
        <v>162</v>
      </c>
      <c r="C148" s="11" t="s">
        <v>33</v>
      </c>
      <c r="D148" s="16">
        <f>31652+3417.7</f>
        <v>35069.7</v>
      </c>
      <c r="E148" s="16"/>
      <c r="F148" s="13">
        <f>84.02+36130.7</f>
        <v>36214.719999999994</v>
      </c>
      <c r="G148" s="13">
        <f>84.02+27659.12</f>
        <v>27743.14</v>
      </c>
    </row>
    <row r="149" spans="1:7" ht="62.25" customHeight="1">
      <c r="A149" s="23" t="s">
        <v>165</v>
      </c>
      <c r="B149" s="24" t="s">
        <v>167</v>
      </c>
      <c r="C149" s="24"/>
      <c r="D149" s="30">
        <f aca="true" t="shared" si="7" ref="D149:G150">D150</f>
        <v>4030.9</v>
      </c>
      <c r="E149" s="30">
        <f t="shared" si="7"/>
        <v>0</v>
      </c>
      <c r="F149" s="50">
        <f t="shared" si="7"/>
        <v>4050.9</v>
      </c>
      <c r="G149" s="50">
        <f t="shared" si="7"/>
        <v>2897.36</v>
      </c>
    </row>
    <row r="150" spans="1:7" ht="42.75" customHeight="1">
      <c r="A150" s="44" t="s">
        <v>166</v>
      </c>
      <c r="B150" s="37" t="s">
        <v>167</v>
      </c>
      <c r="C150" s="37"/>
      <c r="D150" s="46">
        <f t="shared" si="7"/>
        <v>4030.9</v>
      </c>
      <c r="E150" s="46">
        <f t="shared" si="7"/>
        <v>0</v>
      </c>
      <c r="F150" s="50">
        <f t="shared" si="7"/>
        <v>4050.9</v>
      </c>
      <c r="G150" s="50">
        <f t="shared" si="7"/>
        <v>2897.36</v>
      </c>
    </row>
    <row r="151" spans="1:7" ht="63" customHeight="1">
      <c r="A151" s="10" t="s">
        <v>34</v>
      </c>
      <c r="B151" s="11" t="s">
        <v>167</v>
      </c>
      <c r="C151" s="11" t="s">
        <v>33</v>
      </c>
      <c r="D151" s="16">
        <f>3000+1030.9</f>
        <v>4030.9</v>
      </c>
      <c r="E151" s="16"/>
      <c r="F151" s="13">
        <v>4050.9</v>
      </c>
      <c r="G151" s="13">
        <v>2897.36</v>
      </c>
    </row>
    <row r="152" spans="1:7" ht="54" customHeight="1">
      <c r="A152" s="23" t="s">
        <v>168</v>
      </c>
      <c r="B152" s="24" t="s">
        <v>169</v>
      </c>
      <c r="C152" s="24"/>
      <c r="D152" s="25">
        <f aca="true" t="shared" si="8" ref="D152:G153">D153</f>
        <v>420</v>
      </c>
      <c r="E152" s="25">
        <f t="shared" si="8"/>
        <v>0</v>
      </c>
      <c r="F152" s="50">
        <f t="shared" si="8"/>
        <v>1515.82</v>
      </c>
      <c r="G152" s="50">
        <f t="shared" si="8"/>
        <v>1363.3</v>
      </c>
    </row>
    <row r="153" spans="1:7" s="2" customFormat="1" ht="46.5" customHeight="1">
      <c r="A153" s="44" t="s">
        <v>14</v>
      </c>
      <c r="B153" s="37" t="s">
        <v>169</v>
      </c>
      <c r="C153" s="37"/>
      <c r="D153" s="36">
        <f t="shared" si="8"/>
        <v>420</v>
      </c>
      <c r="E153" s="36">
        <f t="shared" si="8"/>
        <v>0</v>
      </c>
      <c r="F153" s="50">
        <f t="shared" si="8"/>
        <v>1515.82</v>
      </c>
      <c r="G153" s="50">
        <f t="shared" si="8"/>
        <v>1363.3</v>
      </c>
    </row>
    <row r="154" spans="1:7" s="2" customFormat="1" ht="44.25" customHeight="1">
      <c r="A154" s="10" t="s">
        <v>41</v>
      </c>
      <c r="B154" s="11" t="s">
        <v>169</v>
      </c>
      <c r="C154" s="11" t="s">
        <v>42</v>
      </c>
      <c r="D154" s="4">
        <v>420</v>
      </c>
      <c r="E154" s="4"/>
      <c r="F154" s="13">
        <f>1095.82+420</f>
        <v>1515.82</v>
      </c>
      <c r="G154" s="13">
        <f>1034.31+328.99</f>
        <v>1363.3</v>
      </c>
    </row>
    <row r="155" spans="1:7" s="2" customFormat="1" ht="44.25" customHeight="1">
      <c r="A155" s="23" t="s">
        <v>187</v>
      </c>
      <c r="B155" s="24" t="s">
        <v>189</v>
      </c>
      <c r="C155" s="24"/>
      <c r="D155" s="25">
        <f aca="true" t="shared" si="9" ref="D155:G156">D156</f>
        <v>780</v>
      </c>
      <c r="E155" s="25">
        <f t="shared" si="9"/>
        <v>0</v>
      </c>
      <c r="F155" s="50">
        <f t="shared" si="9"/>
        <v>780</v>
      </c>
      <c r="G155" s="50">
        <f t="shared" si="9"/>
        <v>609.56</v>
      </c>
    </row>
    <row r="156" spans="1:7" s="2" customFormat="1" ht="44.25" customHeight="1">
      <c r="A156" s="44" t="s">
        <v>188</v>
      </c>
      <c r="B156" s="37" t="s">
        <v>189</v>
      </c>
      <c r="C156" s="37"/>
      <c r="D156" s="36">
        <f t="shared" si="9"/>
        <v>780</v>
      </c>
      <c r="E156" s="36">
        <f t="shared" si="9"/>
        <v>0</v>
      </c>
      <c r="F156" s="50">
        <f t="shared" si="9"/>
        <v>780</v>
      </c>
      <c r="G156" s="50">
        <f t="shared" si="9"/>
        <v>609.56</v>
      </c>
    </row>
    <row r="157" spans="1:7" s="2" customFormat="1" ht="45" customHeight="1">
      <c r="A157" s="10" t="s">
        <v>41</v>
      </c>
      <c r="B157" s="11" t="s">
        <v>189</v>
      </c>
      <c r="C157" s="11" t="s">
        <v>42</v>
      </c>
      <c r="D157" s="4">
        <v>780</v>
      </c>
      <c r="E157" s="4"/>
      <c r="F157" s="13">
        <v>780</v>
      </c>
      <c r="G157" s="13">
        <v>609.56</v>
      </c>
    </row>
    <row r="158" spans="1:7" s="2" customFormat="1" ht="45" customHeight="1">
      <c r="A158" s="44" t="s">
        <v>263</v>
      </c>
      <c r="B158" s="37" t="s">
        <v>291</v>
      </c>
      <c r="C158" s="37"/>
      <c r="D158" s="36"/>
      <c r="E158" s="36"/>
      <c r="F158" s="50">
        <f>F159</f>
        <v>116.69</v>
      </c>
      <c r="G158" s="50">
        <f>G159</f>
        <v>116.69</v>
      </c>
    </row>
    <row r="159" spans="1:7" s="2" customFormat="1" ht="45" customHeight="1">
      <c r="A159" s="10" t="s">
        <v>41</v>
      </c>
      <c r="B159" s="11" t="s">
        <v>291</v>
      </c>
      <c r="C159" s="11" t="s">
        <v>42</v>
      </c>
      <c r="D159" s="4"/>
      <c r="E159" s="4"/>
      <c r="F159" s="13">
        <v>116.69</v>
      </c>
      <c r="G159" s="13">
        <v>116.69</v>
      </c>
    </row>
    <row r="160" spans="1:7" ht="43.5" customHeight="1">
      <c r="A160" s="5" t="s">
        <v>13</v>
      </c>
      <c r="B160" s="7" t="s">
        <v>64</v>
      </c>
      <c r="C160" s="7"/>
      <c r="D160" s="15">
        <f>D161+D168+D184</f>
        <v>75378.26000000001</v>
      </c>
      <c r="E160" s="15">
        <f>E161+E168+E184+E191</f>
        <v>13000.22</v>
      </c>
      <c r="F160" s="15">
        <f>F161+F184+F192+F208</f>
        <v>205311.89</v>
      </c>
      <c r="G160" s="15">
        <f>G161+G184+G192+G208</f>
        <v>134503.48</v>
      </c>
    </row>
    <row r="161" spans="1:7" ht="41.25" customHeight="1">
      <c r="A161" s="23" t="s">
        <v>173</v>
      </c>
      <c r="B161" s="24" t="s">
        <v>82</v>
      </c>
      <c r="C161" s="24"/>
      <c r="D161" s="30">
        <f>D164</f>
        <v>2000</v>
      </c>
      <c r="E161" s="30">
        <f>E164</f>
        <v>0</v>
      </c>
      <c r="F161" s="55">
        <f>F162+F164+F166+F169+F171+F173+F176+F178+F182</f>
        <v>100312.13</v>
      </c>
      <c r="G161" s="55">
        <f>G162+G164+G166+G169+G171+G173+G176+G178+G182</f>
        <v>78435.06999999999</v>
      </c>
    </row>
    <row r="162" spans="1:7" ht="41.25" customHeight="1">
      <c r="A162" s="44" t="s">
        <v>337</v>
      </c>
      <c r="B162" s="37" t="s">
        <v>338</v>
      </c>
      <c r="C162" s="37"/>
      <c r="D162" s="46"/>
      <c r="E162" s="46"/>
      <c r="F162" s="62">
        <f>F163</f>
        <v>12.95</v>
      </c>
      <c r="G162" s="62">
        <f>G163</f>
        <v>0</v>
      </c>
    </row>
    <row r="163" spans="1:7" ht="52.5" customHeight="1">
      <c r="A163" s="10" t="s">
        <v>34</v>
      </c>
      <c r="B163" s="11" t="s">
        <v>338</v>
      </c>
      <c r="C163" s="11" t="s">
        <v>33</v>
      </c>
      <c r="D163" s="16"/>
      <c r="E163" s="16"/>
      <c r="F163" s="63">
        <v>12.95</v>
      </c>
      <c r="G163" s="63">
        <v>0</v>
      </c>
    </row>
    <row r="164" spans="1:7" ht="60" customHeight="1">
      <c r="A164" s="44" t="s">
        <v>194</v>
      </c>
      <c r="B164" s="37" t="s">
        <v>171</v>
      </c>
      <c r="C164" s="37"/>
      <c r="D164" s="46">
        <f>D165</f>
        <v>2000</v>
      </c>
      <c r="E164" s="46">
        <f>E165</f>
        <v>0</v>
      </c>
      <c r="F164" s="50">
        <f>F165</f>
        <v>2000</v>
      </c>
      <c r="G164" s="50">
        <f>G165</f>
        <v>1287.66</v>
      </c>
    </row>
    <row r="165" spans="1:7" ht="45" customHeight="1">
      <c r="A165" s="10" t="s">
        <v>41</v>
      </c>
      <c r="B165" s="11" t="s">
        <v>171</v>
      </c>
      <c r="C165" s="11" t="s">
        <v>42</v>
      </c>
      <c r="D165" s="16">
        <v>2000</v>
      </c>
      <c r="E165" s="16"/>
      <c r="F165" s="13">
        <v>2000</v>
      </c>
      <c r="G165" s="13">
        <v>1287.66</v>
      </c>
    </row>
    <row r="166" spans="1:7" ht="29.25" customHeight="1">
      <c r="A166" s="44" t="s">
        <v>273</v>
      </c>
      <c r="B166" s="37" t="s">
        <v>274</v>
      </c>
      <c r="C166" s="37"/>
      <c r="D166" s="46"/>
      <c r="E166" s="46"/>
      <c r="F166" s="50">
        <f>F167</f>
        <v>3585.74</v>
      </c>
      <c r="G166" s="50">
        <f>G167</f>
        <v>1577.55</v>
      </c>
    </row>
    <row r="167" spans="1:7" ht="45" customHeight="1">
      <c r="A167" s="10" t="s">
        <v>41</v>
      </c>
      <c r="B167" s="11" t="s">
        <v>274</v>
      </c>
      <c r="C167" s="11" t="s">
        <v>42</v>
      </c>
      <c r="D167" s="16"/>
      <c r="E167" s="16"/>
      <c r="F167" s="13">
        <f>3582.62+3.12</f>
        <v>3585.74</v>
      </c>
      <c r="G167" s="13">
        <f>1574.45+3.1</f>
        <v>1577.55</v>
      </c>
    </row>
    <row r="168" spans="1:7" ht="63.75" customHeight="1">
      <c r="A168" s="23" t="s">
        <v>65</v>
      </c>
      <c r="B168" s="24" t="s">
        <v>174</v>
      </c>
      <c r="C168" s="24"/>
      <c r="D168" s="30">
        <f>D169+D171+D173+D176+D178</f>
        <v>58878.26</v>
      </c>
      <c r="E168" s="30">
        <f>E169+E171+E173+E176+E178</f>
        <v>3000.22</v>
      </c>
      <c r="F168" s="50">
        <f>F169+F171+F173+F176+F178+F182</f>
        <v>94713.44</v>
      </c>
      <c r="G168" s="50">
        <f>G169+G171+G173+G176+G178</f>
        <v>74615.45</v>
      </c>
    </row>
    <row r="169" spans="1:7" ht="42.75" customHeight="1">
      <c r="A169" s="44" t="s">
        <v>225</v>
      </c>
      <c r="B169" s="37" t="s">
        <v>226</v>
      </c>
      <c r="C169" s="37"/>
      <c r="D169" s="46">
        <f>D170</f>
        <v>0</v>
      </c>
      <c r="E169" s="46">
        <f>E170</f>
        <v>3000</v>
      </c>
      <c r="F169" s="50">
        <f>F170</f>
        <v>3000</v>
      </c>
      <c r="G169" s="50">
        <f>G170</f>
        <v>2342.9</v>
      </c>
    </row>
    <row r="170" spans="1:7" ht="40.5" customHeight="1">
      <c r="A170" s="10" t="s">
        <v>41</v>
      </c>
      <c r="B170" s="11" t="s">
        <v>226</v>
      </c>
      <c r="C170" s="11" t="s">
        <v>42</v>
      </c>
      <c r="D170" s="16"/>
      <c r="E170" s="16">
        <v>3000</v>
      </c>
      <c r="F170" s="13">
        <v>3000</v>
      </c>
      <c r="G170" s="13">
        <v>2342.9</v>
      </c>
    </row>
    <row r="171" spans="1:7" ht="93" customHeight="1">
      <c r="A171" s="44" t="s">
        <v>10</v>
      </c>
      <c r="B171" s="37" t="s">
        <v>175</v>
      </c>
      <c r="C171" s="37"/>
      <c r="D171" s="46">
        <f>D172</f>
        <v>0</v>
      </c>
      <c r="E171" s="46">
        <f>E172</f>
        <v>0.22</v>
      </c>
      <c r="F171" s="50">
        <f>F172</f>
        <v>0.22</v>
      </c>
      <c r="G171" s="50">
        <f>G172</f>
        <v>0</v>
      </c>
    </row>
    <row r="172" spans="1:7" ht="38.25" customHeight="1">
      <c r="A172" s="10" t="s">
        <v>41</v>
      </c>
      <c r="B172" s="11" t="s">
        <v>175</v>
      </c>
      <c r="C172" s="11" t="s">
        <v>42</v>
      </c>
      <c r="D172" s="16"/>
      <c r="E172" s="16">
        <v>0.22</v>
      </c>
      <c r="F172" s="13">
        <v>0.22</v>
      </c>
      <c r="G172" s="13">
        <v>0</v>
      </c>
    </row>
    <row r="173" spans="1:7" ht="58.5" customHeight="1">
      <c r="A173" s="44" t="s">
        <v>170</v>
      </c>
      <c r="B173" s="37" t="s">
        <v>176</v>
      </c>
      <c r="C173" s="37"/>
      <c r="D173" s="46">
        <f>D174</f>
        <v>31100</v>
      </c>
      <c r="E173" s="46">
        <f>E174</f>
        <v>0</v>
      </c>
      <c r="F173" s="50">
        <f>F174+F175</f>
        <v>60245.12</v>
      </c>
      <c r="G173" s="50">
        <f>G174+G175</f>
        <v>51406.38</v>
      </c>
    </row>
    <row r="174" spans="1:7" ht="35.25" customHeight="1">
      <c r="A174" s="10" t="s">
        <v>41</v>
      </c>
      <c r="B174" s="11" t="s">
        <v>176</v>
      </c>
      <c r="C174" s="11" t="s">
        <v>42</v>
      </c>
      <c r="D174" s="16">
        <f>16500+4400+7000+500+2700</f>
        <v>31100</v>
      </c>
      <c r="E174" s="16"/>
      <c r="F174" s="13">
        <f>756.3+59387.36+5.46</f>
        <v>60149.12</v>
      </c>
      <c r="G174" s="13">
        <f>637.9+50667.02+5.46</f>
        <v>51310.38</v>
      </c>
    </row>
    <row r="175" spans="1:7" ht="49.5" customHeight="1">
      <c r="A175" s="10" t="s">
        <v>270</v>
      </c>
      <c r="B175" s="11" t="s">
        <v>176</v>
      </c>
      <c r="C175" s="11" t="s">
        <v>218</v>
      </c>
      <c r="D175" s="16"/>
      <c r="E175" s="16"/>
      <c r="F175" s="13">
        <v>96</v>
      </c>
      <c r="G175" s="13">
        <v>96</v>
      </c>
    </row>
    <row r="176" spans="1:7" ht="40.5" customHeight="1">
      <c r="A176" s="44" t="s">
        <v>172</v>
      </c>
      <c r="B176" s="37" t="s">
        <v>177</v>
      </c>
      <c r="C176" s="37"/>
      <c r="D176" s="46">
        <f>D177</f>
        <v>12500</v>
      </c>
      <c r="E176" s="46">
        <f>E177</f>
        <v>0</v>
      </c>
      <c r="F176" s="50">
        <f>F177</f>
        <v>12500</v>
      </c>
      <c r="G176" s="50">
        <f>G177</f>
        <v>8001.49</v>
      </c>
    </row>
    <row r="177" spans="1:7" ht="36" customHeight="1">
      <c r="A177" s="10" t="s">
        <v>41</v>
      </c>
      <c r="B177" s="11" t="s">
        <v>177</v>
      </c>
      <c r="C177" s="11" t="s">
        <v>42</v>
      </c>
      <c r="D177" s="16">
        <v>12500</v>
      </c>
      <c r="E177" s="16"/>
      <c r="F177" s="13">
        <v>12500</v>
      </c>
      <c r="G177" s="13">
        <v>8001.49</v>
      </c>
    </row>
    <row r="178" spans="1:7" ht="45" customHeight="1">
      <c r="A178" s="44" t="s">
        <v>259</v>
      </c>
      <c r="B178" s="37" t="s">
        <v>237</v>
      </c>
      <c r="C178" s="37"/>
      <c r="D178" s="46">
        <f>D179+D180</f>
        <v>15278.26</v>
      </c>
      <c r="E178" s="46">
        <f>E179+E180</f>
        <v>0</v>
      </c>
      <c r="F178" s="50">
        <f>F179+F180+F181</f>
        <v>17756.16</v>
      </c>
      <c r="G178" s="50">
        <f>G179+G180+G181</f>
        <v>12864.679999999998</v>
      </c>
    </row>
    <row r="179" spans="1:7" ht="111.75" customHeight="1">
      <c r="A179" s="10" t="s">
        <v>39</v>
      </c>
      <c r="B179" s="11" t="s">
        <v>237</v>
      </c>
      <c r="C179" s="11" t="s">
        <v>40</v>
      </c>
      <c r="D179" s="16">
        <v>9425.66</v>
      </c>
      <c r="E179" s="16"/>
      <c r="F179" s="13">
        <v>13516.96</v>
      </c>
      <c r="G179" s="13">
        <v>9524.49</v>
      </c>
    </row>
    <row r="180" spans="1:7" ht="43.5" customHeight="1">
      <c r="A180" s="10" t="s">
        <v>41</v>
      </c>
      <c r="B180" s="11" t="s">
        <v>237</v>
      </c>
      <c r="C180" s="11" t="s">
        <v>42</v>
      </c>
      <c r="D180" s="16">
        <v>5852.6</v>
      </c>
      <c r="E180" s="16"/>
      <c r="F180" s="13">
        <v>4230.95</v>
      </c>
      <c r="G180" s="13">
        <v>3332.56</v>
      </c>
    </row>
    <row r="181" spans="1:7" ht="23.25" customHeight="1">
      <c r="A181" s="10" t="s">
        <v>60</v>
      </c>
      <c r="B181" s="11" t="s">
        <v>237</v>
      </c>
      <c r="C181" s="11" t="s">
        <v>59</v>
      </c>
      <c r="D181" s="16"/>
      <c r="E181" s="16"/>
      <c r="F181" s="13">
        <v>8.25</v>
      </c>
      <c r="G181" s="13">
        <v>7.63</v>
      </c>
    </row>
    <row r="182" spans="1:7" ht="23.25" customHeight="1">
      <c r="A182" s="44" t="s">
        <v>339</v>
      </c>
      <c r="B182" s="37" t="s">
        <v>340</v>
      </c>
      <c r="C182" s="37"/>
      <c r="D182" s="46"/>
      <c r="E182" s="46"/>
      <c r="F182" s="50">
        <f>F183</f>
        <v>1211.94</v>
      </c>
      <c r="G182" s="50">
        <f>G183</f>
        <v>954.41</v>
      </c>
    </row>
    <row r="183" spans="1:7" ht="38.25" customHeight="1">
      <c r="A183" s="10" t="s">
        <v>41</v>
      </c>
      <c r="B183" s="11" t="s">
        <v>340</v>
      </c>
      <c r="C183" s="11" t="s">
        <v>42</v>
      </c>
      <c r="D183" s="16"/>
      <c r="E183" s="16"/>
      <c r="F183" s="13">
        <v>1211.94</v>
      </c>
      <c r="G183" s="13">
        <v>954.41</v>
      </c>
    </row>
    <row r="184" spans="1:7" ht="48.75" customHeight="1">
      <c r="A184" s="26" t="s">
        <v>178</v>
      </c>
      <c r="B184" s="27" t="s">
        <v>180</v>
      </c>
      <c r="C184" s="27"/>
      <c r="D184" s="29">
        <f aca="true" t="shared" si="10" ref="D184:E186">D185</f>
        <v>14500</v>
      </c>
      <c r="E184" s="29">
        <f t="shared" si="10"/>
        <v>0</v>
      </c>
      <c r="F184" s="50">
        <f>F185</f>
        <v>48415.48</v>
      </c>
      <c r="G184" s="50">
        <f>G185</f>
        <v>35799.06</v>
      </c>
    </row>
    <row r="185" spans="1:7" ht="63.75" customHeight="1">
      <c r="A185" s="23" t="s">
        <v>179</v>
      </c>
      <c r="B185" s="24" t="s">
        <v>181</v>
      </c>
      <c r="C185" s="24"/>
      <c r="D185" s="30">
        <f t="shared" si="10"/>
        <v>14500</v>
      </c>
      <c r="E185" s="30">
        <f t="shared" si="10"/>
        <v>0</v>
      </c>
      <c r="F185" s="50">
        <f>F186+F189</f>
        <v>48415.48</v>
      </c>
      <c r="G185" s="50">
        <f>G186+G189</f>
        <v>35799.06</v>
      </c>
    </row>
    <row r="186" spans="1:7" ht="69.75" customHeight="1">
      <c r="A186" s="44" t="s">
        <v>12</v>
      </c>
      <c r="B186" s="37" t="s">
        <v>181</v>
      </c>
      <c r="C186" s="37"/>
      <c r="D186" s="46">
        <f t="shared" si="10"/>
        <v>14500</v>
      </c>
      <c r="E186" s="46">
        <f t="shared" si="10"/>
        <v>0</v>
      </c>
      <c r="F186" s="50">
        <f>F187+F188</f>
        <v>44172.44</v>
      </c>
      <c r="G186" s="50">
        <f>G187+G188</f>
        <v>35799.06</v>
      </c>
    </row>
    <row r="187" spans="1:7" ht="39.75" customHeight="1">
      <c r="A187" s="10" t="s">
        <v>41</v>
      </c>
      <c r="B187" s="11" t="s">
        <v>181</v>
      </c>
      <c r="C187" s="11" t="s">
        <v>42</v>
      </c>
      <c r="D187" s="16">
        <v>14500</v>
      </c>
      <c r="E187" s="16"/>
      <c r="F187" s="13">
        <v>21686.86</v>
      </c>
      <c r="G187" s="13">
        <v>13316.08</v>
      </c>
    </row>
    <row r="188" spans="1:7" ht="51" customHeight="1">
      <c r="A188" s="10" t="s">
        <v>270</v>
      </c>
      <c r="B188" s="11" t="s">
        <v>181</v>
      </c>
      <c r="C188" s="11" t="s">
        <v>218</v>
      </c>
      <c r="D188" s="16"/>
      <c r="E188" s="16"/>
      <c r="F188" s="13">
        <v>22485.58</v>
      </c>
      <c r="G188" s="13">
        <v>22482.98</v>
      </c>
    </row>
    <row r="189" spans="1:7" ht="51" customHeight="1">
      <c r="A189" s="44" t="s">
        <v>341</v>
      </c>
      <c r="B189" s="37" t="s">
        <v>342</v>
      </c>
      <c r="C189" s="37"/>
      <c r="D189" s="46"/>
      <c r="E189" s="46"/>
      <c r="F189" s="50">
        <f>F190</f>
        <v>4243.04</v>
      </c>
      <c r="G189" s="50">
        <f>G190</f>
        <v>0</v>
      </c>
    </row>
    <row r="190" spans="1:7" ht="51" customHeight="1">
      <c r="A190" s="10" t="s">
        <v>41</v>
      </c>
      <c r="B190" s="11" t="s">
        <v>342</v>
      </c>
      <c r="C190" s="11" t="s">
        <v>42</v>
      </c>
      <c r="D190" s="16"/>
      <c r="E190" s="16"/>
      <c r="F190" s="13">
        <v>4243.04</v>
      </c>
      <c r="G190" s="13">
        <v>0</v>
      </c>
    </row>
    <row r="191" spans="1:7" ht="34.5" customHeight="1">
      <c r="A191" s="26" t="s">
        <v>195</v>
      </c>
      <c r="B191" s="27" t="s">
        <v>182</v>
      </c>
      <c r="C191" s="27"/>
      <c r="D191" s="28">
        <f>D192</f>
        <v>0</v>
      </c>
      <c r="E191" s="28">
        <f>E192</f>
        <v>10000</v>
      </c>
      <c r="F191" s="50">
        <f>F192</f>
        <v>54114.67999999999</v>
      </c>
      <c r="G191" s="50">
        <f>G192</f>
        <v>17799.75</v>
      </c>
    </row>
    <row r="192" spans="1:7" ht="41.25" customHeight="1">
      <c r="A192" s="23" t="s">
        <v>183</v>
      </c>
      <c r="B192" s="24" t="s">
        <v>272</v>
      </c>
      <c r="C192" s="24"/>
      <c r="D192" s="25">
        <f>D204</f>
        <v>0</v>
      </c>
      <c r="E192" s="25">
        <f>E204</f>
        <v>10000</v>
      </c>
      <c r="F192" s="50">
        <f>F193+F197+F200+F202+F204+F206</f>
        <v>54114.67999999999</v>
      </c>
      <c r="G192" s="50">
        <f>G193+G197+G200+G202+G204+G206</f>
        <v>17799.75</v>
      </c>
    </row>
    <row r="193" spans="1:7" ht="15.75">
      <c r="A193" s="44" t="s">
        <v>268</v>
      </c>
      <c r="B193" s="37" t="s">
        <v>184</v>
      </c>
      <c r="C193" s="37"/>
      <c r="D193" s="36"/>
      <c r="E193" s="36"/>
      <c r="F193" s="50">
        <f>F195+F194+F196</f>
        <v>14540.46</v>
      </c>
      <c r="G193" s="50">
        <f>G195+G196+G194</f>
        <v>7193.87</v>
      </c>
    </row>
    <row r="194" spans="1:7" ht="31.5">
      <c r="A194" s="10" t="s">
        <v>41</v>
      </c>
      <c r="B194" s="11" t="s">
        <v>184</v>
      </c>
      <c r="C194" s="11" t="s">
        <v>42</v>
      </c>
      <c r="D194" s="4"/>
      <c r="E194" s="4"/>
      <c r="F194" s="13">
        <v>6570.61</v>
      </c>
      <c r="G194" s="13">
        <v>1500.53</v>
      </c>
    </row>
    <row r="195" spans="1:7" ht="48.75" customHeight="1">
      <c r="A195" s="10" t="s">
        <v>270</v>
      </c>
      <c r="B195" s="11" t="s">
        <v>184</v>
      </c>
      <c r="C195" s="11" t="s">
        <v>218</v>
      </c>
      <c r="D195" s="4"/>
      <c r="E195" s="4"/>
      <c r="F195" s="13">
        <v>941.05</v>
      </c>
      <c r="G195" s="13">
        <v>928.94</v>
      </c>
    </row>
    <row r="196" spans="1:7" ht="26.25" customHeight="1">
      <c r="A196" s="10" t="s">
        <v>60</v>
      </c>
      <c r="B196" s="11" t="s">
        <v>184</v>
      </c>
      <c r="C196" s="11" t="s">
        <v>59</v>
      </c>
      <c r="D196" s="4"/>
      <c r="E196" s="4"/>
      <c r="F196" s="13">
        <v>7028.8</v>
      </c>
      <c r="G196" s="13">
        <v>4764.4</v>
      </c>
    </row>
    <row r="197" spans="1:7" ht="15.75">
      <c r="A197" s="44" t="s">
        <v>269</v>
      </c>
      <c r="B197" s="37" t="s">
        <v>271</v>
      </c>
      <c r="C197" s="37"/>
      <c r="D197" s="36"/>
      <c r="E197" s="36"/>
      <c r="F197" s="50">
        <f>F198+F199</f>
        <v>968.3100000000001</v>
      </c>
      <c r="G197" s="50">
        <f>G198+G199</f>
        <v>768.3100000000001</v>
      </c>
    </row>
    <row r="198" spans="1:7" ht="31.5">
      <c r="A198" s="10" t="s">
        <v>41</v>
      </c>
      <c r="B198" s="11" t="s">
        <v>271</v>
      </c>
      <c r="C198" s="11" t="s">
        <v>42</v>
      </c>
      <c r="D198" s="4"/>
      <c r="E198" s="4"/>
      <c r="F198" s="13">
        <f>872.22+17.2</f>
        <v>889.4200000000001</v>
      </c>
      <c r="G198" s="13">
        <f>672.22+17.2</f>
        <v>689.4200000000001</v>
      </c>
    </row>
    <row r="199" spans="1:7" ht="47.25">
      <c r="A199" s="10" t="s">
        <v>270</v>
      </c>
      <c r="B199" s="11" t="s">
        <v>271</v>
      </c>
      <c r="C199" s="11" t="s">
        <v>218</v>
      </c>
      <c r="D199" s="4"/>
      <c r="E199" s="4"/>
      <c r="F199" s="13">
        <v>78.89</v>
      </c>
      <c r="G199" s="13">
        <v>78.89</v>
      </c>
    </row>
    <row r="200" spans="1:7" ht="63">
      <c r="A200" s="44" t="s">
        <v>292</v>
      </c>
      <c r="B200" s="37" t="s">
        <v>352</v>
      </c>
      <c r="C200" s="37"/>
      <c r="D200" s="36"/>
      <c r="E200" s="36"/>
      <c r="F200" s="50">
        <f>F201</f>
        <v>26460</v>
      </c>
      <c r="G200" s="50">
        <f>G201</f>
        <v>3865.79</v>
      </c>
    </row>
    <row r="201" spans="1:7" ht="47.25">
      <c r="A201" s="10" t="s">
        <v>270</v>
      </c>
      <c r="B201" s="11" t="s">
        <v>352</v>
      </c>
      <c r="C201" s="11" t="s">
        <v>218</v>
      </c>
      <c r="D201" s="4"/>
      <c r="E201" s="4"/>
      <c r="F201" s="13">
        <v>26460</v>
      </c>
      <c r="G201" s="13">
        <v>3865.79</v>
      </c>
    </row>
    <row r="202" spans="1:7" ht="54.75" customHeight="1">
      <c r="A202" s="44" t="s">
        <v>294</v>
      </c>
      <c r="B202" s="37" t="s">
        <v>295</v>
      </c>
      <c r="C202" s="37"/>
      <c r="D202" s="36"/>
      <c r="E202" s="36"/>
      <c r="F202" s="50">
        <f>F203</f>
        <v>2145.91</v>
      </c>
      <c r="G202" s="50">
        <f>G203</f>
        <v>2038.61</v>
      </c>
    </row>
    <row r="203" spans="1:7" ht="47.25">
      <c r="A203" s="10" t="s">
        <v>270</v>
      </c>
      <c r="B203" s="11" t="s">
        <v>295</v>
      </c>
      <c r="C203" s="11" t="s">
        <v>218</v>
      </c>
      <c r="D203" s="4"/>
      <c r="E203" s="4"/>
      <c r="F203" s="13">
        <v>2145.91</v>
      </c>
      <c r="G203" s="13">
        <v>2038.61</v>
      </c>
    </row>
    <row r="204" spans="1:7" ht="50.25" customHeight="1">
      <c r="A204" s="44" t="s">
        <v>224</v>
      </c>
      <c r="B204" s="37" t="s">
        <v>293</v>
      </c>
      <c r="C204" s="37"/>
      <c r="D204" s="36">
        <f>D205</f>
        <v>0</v>
      </c>
      <c r="E204" s="36">
        <f>E205</f>
        <v>10000</v>
      </c>
      <c r="F204" s="50">
        <f>F205</f>
        <v>10000</v>
      </c>
      <c r="G204" s="50">
        <f>G205</f>
        <v>3933.17</v>
      </c>
    </row>
    <row r="205" spans="1:7" ht="39.75" customHeight="1">
      <c r="A205" s="10" t="s">
        <v>41</v>
      </c>
      <c r="B205" s="11" t="s">
        <v>293</v>
      </c>
      <c r="C205" s="11" t="s">
        <v>42</v>
      </c>
      <c r="D205" s="4"/>
      <c r="E205" s="4">
        <v>10000</v>
      </c>
      <c r="F205" s="13">
        <v>10000</v>
      </c>
      <c r="G205" s="13">
        <v>3933.17</v>
      </c>
    </row>
    <row r="206" spans="1:7" ht="90.75" customHeight="1">
      <c r="A206" s="44" t="s">
        <v>343</v>
      </c>
      <c r="B206" s="37" t="s">
        <v>345</v>
      </c>
      <c r="C206" s="37"/>
      <c r="D206" s="36"/>
      <c r="E206" s="36"/>
      <c r="F206" s="50">
        <f>F207</f>
        <v>0</v>
      </c>
      <c r="G206" s="50">
        <f>G207</f>
        <v>0</v>
      </c>
    </row>
    <row r="207" spans="1:7" ht="59.25" customHeight="1">
      <c r="A207" s="10" t="s">
        <v>344</v>
      </c>
      <c r="B207" s="11" t="s">
        <v>345</v>
      </c>
      <c r="C207" s="11" t="s">
        <v>218</v>
      </c>
      <c r="D207" s="4"/>
      <c r="E207" s="4"/>
      <c r="F207" s="13"/>
      <c r="G207" s="13"/>
    </row>
    <row r="208" spans="1:7" ht="39.75" customHeight="1">
      <c r="A208" s="44" t="s">
        <v>328</v>
      </c>
      <c r="B208" s="37" t="s">
        <v>329</v>
      </c>
      <c r="C208" s="37"/>
      <c r="D208" s="36"/>
      <c r="E208" s="36"/>
      <c r="F208" s="50">
        <f>F209+F210</f>
        <v>2469.6</v>
      </c>
      <c r="G208" s="50">
        <f>G209+G210</f>
        <v>2469.6</v>
      </c>
    </row>
    <row r="209" spans="1:7" ht="39.75" customHeight="1">
      <c r="A209" s="10" t="s">
        <v>41</v>
      </c>
      <c r="B209" s="11" t="s">
        <v>329</v>
      </c>
      <c r="C209" s="11" t="s">
        <v>42</v>
      </c>
      <c r="D209" s="4"/>
      <c r="E209" s="4"/>
      <c r="F209" s="13">
        <f>89.02+774.79</f>
        <v>863.81</v>
      </c>
      <c r="G209" s="13">
        <f>89.02+774.79</f>
        <v>863.81</v>
      </c>
    </row>
    <row r="210" spans="1:7" ht="49.5" customHeight="1">
      <c r="A210" s="10" t="s">
        <v>270</v>
      </c>
      <c r="B210" s="11" t="s">
        <v>329</v>
      </c>
      <c r="C210" s="11" t="s">
        <v>218</v>
      </c>
      <c r="D210" s="4"/>
      <c r="E210" s="4"/>
      <c r="F210" s="13">
        <v>1605.79</v>
      </c>
      <c r="G210" s="13">
        <v>1605.79</v>
      </c>
    </row>
    <row r="211" spans="1:7" ht="46.5" customHeight="1">
      <c r="A211" s="5" t="s">
        <v>83</v>
      </c>
      <c r="B211" s="7" t="s">
        <v>84</v>
      </c>
      <c r="C211" s="7"/>
      <c r="D211" s="6" t="e">
        <f>D212+D223+D269+D215+D220+D279</f>
        <v>#REF!</v>
      </c>
      <c r="E211" s="6" t="e">
        <f>E212+E223+E269+E215+E220+E279</f>
        <v>#REF!</v>
      </c>
      <c r="F211" s="6">
        <f>F212+F215+F220+F223</f>
        <v>196440.77999999997</v>
      </c>
      <c r="G211" s="6">
        <f>G212+G215+G220+G223</f>
        <v>126984.29999999999</v>
      </c>
    </row>
    <row r="212" spans="1:7" ht="71.25" customHeight="1">
      <c r="A212" s="23" t="s">
        <v>85</v>
      </c>
      <c r="B212" s="31" t="s">
        <v>86</v>
      </c>
      <c r="C212" s="31"/>
      <c r="D212" s="32">
        <f aca="true" t="shared" si="11" ref="D212:G213">D213</f>
        <v>0</v>
      </c>
      <c r="E212" s="32">
        <f t="shared" si="11"/>
        <v>2370</v>
      </c>
      <c r="F212" s="50">
        <f t="shared" si="11"/>
        <v>2370</v>
      </c>
      <c r="G212" s="50">
        <f t="shared" si="11"/>
        <v>2025.12</v>
      </c>
    </row>
    <row r="213" spans="1:7" ht="84.75" customHeight="1">
      <c r="A213" s="44" t="s">
        <v>90</v>
      </c>
      <c r="B213" s="49" t="s">
        <v>87</v>
      </c>
      <c r="C213" s="49"/>
      <c r="D213" s="50">
        <f t="shared" si="11"/>
        <v>0</v>
      </c>
      <c r="E213" s="50">
        <f t="shared" si="11"/>
        <v>2370</v>
      </c>
      <c r="F213" s="64">
        <f t="shared" si="11"/>
        <v>2370</v>
      </c>
      <c r="G213" s="50">
        <f t="shared" si="11"/>
        <v>2025.12</v>
      </c>
    </row>
    <row r="214" spans="1:7" ht="103.5" customHeight="1">
      <c r="A214" s="10" t="s">
        <v>39</v>
      </c>
      <c r="B214" s="14" t="s">
        <v>87</v>
      </c>
      <c r="C214" s="14" t="s">
        <v>40</v>
      </c>
      <c r="D214" s="13"/>
      <c r="E214" s="13">
        <v>2370</v>
      </c>
      <c r="F214" s="13">
        <v>2370</v>
      </c>
      <c r="G214" s="13">
        <v>2025.12</v>
      </c>
    </row>
    <row r="215" spans="1:7" ht="52.5" customHeight="1">
      <c r="A215" s="23" t="s">
        <v>57</v>
      </c>
      <c r="B215" s="33" t="s">
        <v>104</v>
      </c>
      <c r="C215" s="33"/>
      <c r="D215" s="34">
        <f>D216</f>
        <v>2843.9</v>
      </c>
      <c r="E215" s="34">
        <f>E216</f>
        <v>0</v>
      </c>
      <c r="F215" s="64">
        <f>F216</f>
        <v>2843.9300000000003</v>
      </c>
      <c r="G215" s="50">
        <f>G216</f>
        <v>2158.91</v>
      </c>
    </row>
    <row r="216" spans="1:7" ht="42" customHeight="1">
      <c r="A216" s="10" t="s">
        <v>2</v>
      </c>
      <c r="B216" s="14" t="s">
        <v>104</v>
      </c>
      <c r="C216" s="14"/>
      <c r="D216" s="13">
        <f>SUM(D217:D218)</f>
        <v>2843.9</v>
      </c>
      <c r="E216" s="13">
        <f>SUM(E217:E218)</f>
        <v>0</v>
      </c>
      <c r="F216" s="13">
        <f>F217+F218+F219</f>
        <v>2843.9300000000003</v>
      </c>
      <c r="G216" s="13">
        <f>G217+G218+G219</f>
        <v>2158.91</v>
      </c>
    </row>
    <row r="217" spans="1:7" ht="98.25" customHeight="1">
      <c r="A217" s="10" t="s">
        <v>39</v>
      </c>
      <c r="B217" s="14" t="s">
        <v>104</v>
      </c>
      <c r="C217" s="14" t="s">
        <v>40</v>
      </c>
      <c r="D217" s="13">
        <v>2037</v>
      </c>
      <c r="E217" s="13"/>
      <c r="F217" s="13">
        <v>2082.63</v>
      </c>
      <c r="G217" s="13">
        <v>1788.04</v>
      </c>
    </row>
    <row r="218" spans="1:7" ht="31.5">
      <c r="A218" s="10" t="s">
        <v>41</v>
      </c>
      <c r="B218" s="14" t="s">
        <v>104</v>
      </c>
      <c r="C218" s="14" t="s">
        <v>42</v>
      </c>
      <c r="D218" s="13">
        <v>806.9</v>
      </c>
      <c r="E218" s="13"/>
      <c r="F218" s="13">
        <v>739.3</v>
      </c>
      <c r="G218" s="13">
        <v>357.77</v>
      </c>
    </row>
    <row r="219" spans="1:7" ht="15.75">
      <c r="A219" s="10" t="s">
        <v>60</v>
      </c>
      <c r="B219" s="14" t="s">
        <v>104</v>
      </c>
      <c r="C219" s="14" t="s">
        <v>59</v>
      </c>
      <c r="D219" s="13"/>
      <c r="E219" s="13"/>
      <c r="F219" s="13">
        <v>22</v>
      </c>
      <c r="G219" s="13">
        <v>13.1</v>
      </c>
    </row>
    <row r="220" spans="1:7" ht="63.75" customHeight="1">
      <c r="A220" s="23" t="s">
        <v>105</v>
      </c>
      <c r="B220" s="33" t="s">
        <v>106</v>
      </c>
      <c r="C220" s="33"/>
      <c r="D220" s="34" t="e">
        <f>#REF!</f>
        <v>#REF!</v>
      </c>
      <c r="E220" s="34" t="e">
        <f>#REF!</f>
        <v>#REF!</v>
      </c>
      <c r="F220" s="64">
        <f>F221+F222</f>
        <v>80</v>
      </c>
      <c r="G220" s="50">
        <f>G221+G222</f>
        <v>54.62</v>
      </c>
    </row>
    <row r="221" spans="1:7" ht="31.5">
      <c r="A221" s="10" t="s">
        <v>41</v>
      </c>
      <c r="B221" s="14" t="s">
        <v>106</v>
      </c>
      <c r="C221" s="14" t="s">
        <v>42</v>
      </c>
      <c r="D221" s="13"/>
      <c r="E221" s="13"/>
      <c r="F221" s="13">
        <v>54.62</v>
      </c>
      <c r="G221" s="13">
        <v>54.62</v>
      </c>
    </row>
    <row r="222" spans="1:7" ht="15.75">
      <c r="A222" s="10" t="s">
        <v>60</v>
      </c>
      <c r="B222" s="14" t="s">
        <v>106</v>
      </c>
      <c r="C222" s="14" t="s">
        <v>59</v>
      </c>
      <c r="D222" s="13">
        <v>80</v>
      </c>
      <c r="E222" s="13"/>
      <c r="F222" s="13">
        <v>25.38</v>
      </c>
      <c r="G222" s="13">
        <v>0</v>
      </c>
    </row>
    <row r="223" spans="1:7" ht="31.5">
      <c r="A223" s="26" t="s">
        <v>98</v>
      </c>
      <c r="B223" s="27" t="s">
        <v>99</v>
      </c>
      <c r="C223" s="27"/>
      <c r="D223" s="28" t="e">
        <f>D224</f>
        <v>#REF!</v>
      </c>
      <c r="E223" s="28" t="e">
        <f>E224</f>
        <v>#REF!</v>
      </c>
      <c r="F223" s="50">
        <f>F224</f>
        <v>191146.84999999998</v>
      </c>
      <c r="G223" s="50">
        <f>G224</f>
        <v>122745.65</v>
      </c>
    </row>
    <row r="224" spans="1:7" ht="63">
      <c r="A224" s="23" t="s">
        <v>97</v>
      </c>
      <c r="B224" s="24" t="s">
        <v>99</v>
      </c>
      <c r="C224" s="24"/>
      <c r="D224" s="25" t="e">
        <f>#REF!+D267</f>
        <v>#REF!</v>
      </c>
      <c r="E224" s="25" t="e">
        <f>#REF!+E267</f>
        <v>#REF!</v>
      </c>
      <c r="F224" s="50">
        <f>F225+F227+F229+F231+F233+F235+F237+F239+F241+F243+F245+F247+F251+F253+F255+F263+F265+F267+F259+F257+F261+F269+F279+F249</f>
        <v>191146.84999999998</v>
      </c>
      <c r="G224" s="50">
        <f>G225+G227+G229+G231+G233+G235+G237+G239+G241+G243+G245+G247+G251+G253+G255+G263+G265+G267+G259+G257+G261+G269+G279+G249</f>
        <v>122745.65</v>
      </c>
    </row>
    <row r="225" spans="1:7" s="3" customFormat="1" ht="63">
      <c r="A225" s="65" t="s">
        <v>275</v>
      </c>
      <c r="B225" s="49" t="s">
        <v>276</v>
      </c>
      <c r="C225" s="49"/>
      <c r="D225" s="50"/>
      <c r="E225" s="50"/>
      <c r="F225" s="64">
        <f>F226</f>
        <v>3257</v>
      </c>
      <c r="G225" s="50">
        <f>G226</f>
        <v>2966.63</v>
      </c>
    </row>
    <row r="226" spans="1:7" s="3" customFormat="1" ht="15.75">
      <c r="A226" s="66" t="s">
        <v>60</v>
      </c>
      <c r="B226" s="14" t="s">
        <v>276</v>
      </c>
      <c r="C226" s="14" t="s">
        <v>59</v>
      </c>
      <c r="D226" s="13"/>
      <c r="E226" s="13"/>
      <c r="F226" s="13">
        <v>3257</v>
      </c>
      <c r="G226" s="13">
        <v>2966.63</v>
      </c>
    </row>
    <row r="227" spans="1:7" s="3" customFormat="1" ht="47.25">
      <c r="A227" s="65" t="s">
        <v>320</v>
      </c>
      <c r="B227" s="49" t="s">
        <v>302</v>
      </c>
      <c r="C227" s="49"/>
      <c r="D227" s="50"/>
      <c r="E227" s="50"/>
      <c r="F227" s="64">
        <f>F228</f>
        <v>1547.27</v>
      </c>
      <c r="G227" s="50">
        <f>G228</f>
        <v>882.15</v>
      </c>
    </row>
    <row r="228" spans="1:7" s="3" customFormat="1" ht="15.75">
      <c r="A228" s="66" t="s">
        <v>60</v>
      </c>
      <c r="B228" s="14" t="s">
        <v>302</v>
      </c>
      <c r="C228" s="14" t="s">
        <v>59</v>
      </c>
      <c r="D228" s="13"/>
      <c r="E228" s="13"/>
      <c r="F228" s="13">
        <v>1547.27</v>
      </c>
      <c r="G228" s="13">
        <v>882.15</v>
      </c>
    </row>
    <row r="229" spans="1:7" s="3" customFormat="1" ht="31.5">
      <c r="A229" s="65" t="s">
        <v>321</v>
      </c>
      <c r="B229" s="49" t="s">
        <v>303</v>
      </c>
      <c r="C229" s="49"/>
      <c r="D229" s="50"/>
      <c r="E229" s="50"/>
      <c r="F229" s="64">
        <f>F230</f>
        <v>420</v>
      </c>
      <c r="G229" s="64">
        <f>G230</f>
        <v>0</v>
      </c>
    </row>
    <row r="230" spans="1:7" s="3" customFormat="1" ht="15.75">
      <c r="A230" s="66" t="s">
        <v>60</v>
      </c>
      <c r="B230" s="14" t="s">
        <v>303</v>
      </c>
      <c r="C230" s="14" t="s">
        <v>59</v>
      </c>
      <c r="D230" s="13"/>
      <c r="E230" s="13"/>
      <c r="F230" s="13">
        <v>420</v>
      </c>
      <c r="G230" s="13">
        <v>0</v>
      </c>
    </row>
    <row r="231" spans="1:7" s="3" customFormat="1" ht="31.5">
      <c r="A231" s="65" t="s">
        <v>322</v>
      </c>
      <c r="B231" s="49" t="s">
        <v>304</v>
      </c>
      <c r="C231" s="49"/>
      <c r="D231" s="50"/>
      <c r="E231" s="50"/>
      <c r="F231" s="50">
        <f>F232</f>
        <v>3150</v>
      </c>
      <c r="G231" s="50">
        <f>G232</f>
        <v>3150</v>
      </c>
    </row>
    <row r="232" spans="1:7" s="3" customFormat="1" ht="15.75">
      <c r="A232" s="66" t="s">
        <v>60</v>
      </c>
      <c r="B232" s="14" t="s">
        <v>304</v>
      </c>
      <c r="C232" s="14" t="s">
        <v>59</v>
      </c>
      <c r="D232" s="13"/>
      <c r="E232" s="13"/>
      <c r="F232" s="13">
        <v>3150</v>
      </c>
      <c r="G232" s="13">
        <v>3150</v>
      </c>
    </row>
    <row r="233" spans="1:7" s="3" customFormat="1" ht="47.25">
      <c r="A233" s="65" t="s">
        <v>277</v>
      </c>
      <c r="B233" s="49" t="s">
        <v>278</v>
      </c>
      <c r="C233" s="49"/>
      <c r="D233" s="50"/>
      <c r="E233" s="50"/>
      <c r="F233" s="64">
        <f>F234</f>
        <v>11853.18</v>
      </c>
      <c r="G233" s="50">
        <f>G234</f>
        <v>11853.18</v>
      </c>
    </row>
    <row r="234" spans="1:7" s="3" customFormat="1" ht="15.75">
      <c r="A234" s="66" t="s">
        <v>60</v>
      </c>
      <c r="B234" s="14" t="s">
        <v>278</v>
      </c>
      <c r="C234" s="14" t="s">
        <v>59</v>
      </c>
      <c r="D234" s="13"/>
      <c r="E234" s="13"/>
      <c r="F234" s="13">
        <v>11853.18</v>
      </c>
      <c r="G234" s="13">
        <v>11853.18</v>
      </c>
    </row>
    <row r="235" spans="1:7" s="3" customFormat="1" ht="63">
      <c r="A235" s="65" t="s">
        <v>310</v>
      </c>
      <c r="B235" s="49" t="s">
        <v>311</v>
      </c>
      <c r="C235" s="49"/>
      <c r="D235" s="50"/>
      <c r="E235" s="50"/>
      <c r="F235" s="64">
        <f>F236</f>
        <v>89.5</v>
      </c>
      <c r="G235" s="50">
        <f>G236</f>
        <v>15.06</v>
      </c>
    </row>
    <row r="236" spans="1:7" s="3" customFormat="1" ht="15.75">
      <c r="A236" s="66" t="s">
        <v>60</v>
      </c>
      <c r="B236" s="14" t="s">
        <v>311</v>
      </c>
      <c r="C236" s="14" t="s">
        <v>59</v>
      </c>
      <c r="D236" s="13"/>
      <c r="E236" s="13"/>
      <c r="F236" s="13">
        <v>89.5</v>
      </c>
      <c r="G236" s="13">
        <v>15.06</v>
      </c>
    </row>
    <row r="237" spans="1:7" s="3" customFormat="1" ht="15.75">
      <c r="A237" s="65" t="s">
        <v>312</v>
      </c>
      <c r="B237" s="49" t="s">
        <v>313</v>
      </c>
      <c r="C237" s="49"/>
      <c r="D237" s="50"/>
      <c r="E237" s="50"/>
      <c r="F237" s="64">
        <f>F238</f>
        <v>1483.77</v>
      </c>
      <c r="G237" s="50">
        <f>G238</f>
        <v>1483.77</v>
      </c>
    </row>
    <row r="238" spans="1:7" s="3" customFormat="1" ht="15.75">
      <c r="A238" s="66" t="s">
        <v>60</v>
      </c>
      <c r="B238" s="14" t="s">
        <v>313</v>
      </c>
      <c r="C238" s="14" t="s">
        <v>59</v>
      </c>
      <c r="D238" s="13"/>
      <c r="E238" s="13"/>
      <c r="F238" s="13">
        <v>1483.77</v>
      </c>
      <c r="G238" s="13">
        <v>1483.77</v>
      </c>
    </row>
    <row r="239" spans="1:7" s="3" customFormat="1" ht="63">
      <c r="A239" s="65" t="s">
        <v>314</v>
      </c>
      <c r="B239" s="49" t="s">
        <v>315</v>
      </c>
      <c r="C239" s="49"/>
      <c r="D239" s="50"/>
      <c r="E239" s="50"/>
      <c r="F239" s="50">
        <f>F240</f>
        <v>0</v>
      </c>
      <c r="G239" s="50">
        <f>G240</f>
        <v>0</v>
      </c>
    </row>
    <row r="240" spans="1:7" s="3" customFormat="1" ht="15.75">
      <c r="A240" s="66" t="s">
        <v>60</v>
      </c>
      <c r="B240" s="14" t="s">
        <v>315</v>
      </c>
      <c r="C240" s="14" t="s">
        <v>59</v>
      </c>
      <c r="D240" s="13"/>
      <c r="E240" s="13"/>
      <c r="F240" s="13">
        <v>0</v>
      </c>
      <c r="G240" s="13">
        <v>0</v>
      </c>
    </row>
    <row r="241" spans="1:7" s="3" customFormat="1" ht="31.5">
      <c r="A241" s="65" t="s">
        <v>316</v>
      </c>
      <c r="B241" s="49" t="s">
        <v>317</v>
      </c>
      <c r="C241" s="49"/>
      <c r="D241" s="50"/>
      <c r="E241" s="50"/>
      <c r="F241" s="64">
        <f>F242</f>
        <v>15000</v>
      </c>
      <c r="G241" s="50">
        <f>G242</f>
        <v>15000</v>
      </c>
    </row>
    <row r="242" spans="1:7" s="3" customFormat="1" ht="15.75">
      <c r="A242" s="66" t="s">
        <v>60</v>
      </c>
      <c r="B242" s="14" t="s">
        <v>317</v>
      </c>
      <c r="C242" s="14" t="s">
        <v>59</v>
      </c>
      <c r="D242" s="13"/>
      <c r="E242" s="13"/>
      <c r="F242" s="13">
        <v>15000</v>
      </c>
      <c r="G242" s="13">
        <v>15000</v>
      </c>
    </row>
    <row r="243" spans="1:7" s="3" customFormat="1" ht="63">
      <c r="A243" s="65" t="s">
        <v>279</v>
      </c>
      <c r="B243" s="49" t="s">
        <v>280</v>
      </c>
      <c r="C243" s="49"/>
      <c r="D243" s="50"/>
      <c r="E243" s="50"/>
      <c r="F243" s="64">
        <f>F244</f>
        <v>50403.89</v>
      </c>
      <c r="G243" s="50">
        <f>G244</f>
        <v>15370.67</v>
      </c>
    </row>
    <row r="244" spans="1:7" s="3" customFormat="1" ht="15.75">
      <c r="A244" s="66" t="s">
        <v>60</v>
      </c>
      <c r="B244" s="14" t="s">
        <v>280</v>
      </c>
      <c r="C244" s="14" t="s">
        <v>59</v>
      </c>
      <c r="D244" s="13"/>
      <c r="E244" s="13"/>
      <c r="F244" s="13">
        <v>50403.89</v>
      </c>
      <c r="G244" s="13">
        <v>15370.67</v>
      </c>
    </row>
    <row r="245" spans="1:7" s="3" customFormat="1" ht="47.25">
      <c r="A245" s="65" t="s">
        <v>318</v>
      </c>
      <c r="B245" s="49" t="s">
        <v>319</v>
      </c>
      <c r="C245" s="49"/>
      <c r="D245" s="50"/>
      <c r="E245" s="50"/>
      <c r="F245" s="64">
        <f>F246</f>
        <v>0</v>
      </c>
      <c r="G245" s="50">
        <f>G246</f>
        <v>0</v>
      </c>
    </row>
    <row r="246" spans="1:7" s="3" customFormat="1" ht="15.75">
      <c r="A246" s="66" t="s">
        <v>60</v>
      </c>
      <c r="B246" s="14" t="s">
        <v>319</v>
      </c>
      <c r="C246" s="14" t="s">
        <v>59</v>
      </c>
      <c r="D246" s="13"/>
      <c r="E246" s="13"/>
      <c r="F246" s="13"/>
      <c r="G246" s="13"/>
    </row>
    <row r="247" spans="1:7" s="3" customFormat="1" ht="44.25" customHeight="1">
      <c r="A247" s="65" t="s">
        <v>305</v>
      </c>
      <c r="B247" s="49" t="s">
        <v>296</v>
      </c>
      <c r="C247" s="49"/>
      <c r="D247" s="50"/>
      <c r="E247" s="50"/>
      <c r="F247" s="64">
        <f>F248</f>
        <v>0</v>
      </c>
      <c r="G247" s="64">
        <f>G248</f>
        <v>0</v>
      </c>
    </row>
    <row r="248" spans="1:7" s="3" customFormat="1" ht="15.75">
      <c r="A248" s="66" t="s">
        <v>60</v>
      </c>
      <c r="B248" s="14" t="s">
        <v>296</v>
      </c>
      <c r="C248" s="14" t="s">
        <v>59</v>
      </c>
      <c r="D248" s="13"/>
      <c r="E248" s="13"/>
      <c r="F248" s="13"/>
      <c r="G248" s="13"/>
    </row>
    <row r="249" spans="1:7" s="3" customFormat="1" ht="47.25">
      <c r="A249" s="65" t="s">
        <v>318</v>
      </c>
      <c r="B249" s="49" t="s">
        <v>353</v>
      </c>
      <c r="C249" s="14"/>
      <c r="D249" s="13"/>
      <c r="E249" s="13"/>
      <c r="F249" s="50">
        <f>F250</f>
        <v>4000</v>
      </c>
      <c r="G249" s="50">
        <f>G250</f>
        <v>182</v>
      </c>
    </row>
    <row r="250" spans="1:7" s="3" customFormat="1" ht="15.75">
      <c r="A250" s="66" t="s">
        <v>60</v>
      </c>
      <c r="B250" s="14" t="s">
        <v>353</v>
      </c>
      <c r="C250" s="14" t="s">
        <v>59</v>
      </c>
      <c r="D250" s="13"/>
      <c r="E250" s="13"/>
      <c r="F250" s="13">
        <v>4000</v>
      </c>
      <c r="G250" s="13">
        <v>182</v>
      </c>
    </row>
    <row r="251" spans="1:7" s="3" customFormat="1" ht="47.25">
      <c r="A251" s="65" t="s">
        <v>354</v>
      </c>
      <c r="B251" s="49" t="s">
        <v>297</v>
      </c>
      <c r="C251" s="49"/>
      <c r="D251" s="50"/>
      <c r="E251" s="50"/>
      <c r="F251" s="64">
        <f>F252</f>
        <v>480</v>
      </c>
      <c r="G251" s="64">
        <f>G252</f>
        <v>0</v>
      </c>
    </row>
    <row r="252" spans="1:7" s="3" customFormat="1" ht="15.75">
      <c r="A252" s="66" t="s">
        <v>60</v>
      </c>
      <c r="B252" s="14" t="s">
        <v>297</v>
      </c>
      <c r="C252" s="14" t="s">
        <v>59</v>
      </c>
      <c r="D252" s="13"/>
      <c r="E252" s="13"/>
      <c r="F252" s="13">
        <v>480</v>
      </c>
      <c r="G252" s="13">
        <v>0</v>
      </c>
    </row>
    <row r="253" spans="1:7" s="3" customFormat="1" ht="47.25">
      <c r="A253" s="65" t="s">
        <v>306</v>
      </c>
      <c r="B253" s="49" t="s">
        <v>298</v>
      </c>
      <c r="C253" s="49"/>
      <c r="D253" s="50"/>
      <c r="E253" s="50"/>
      <c r="F253" s="64">
        <f>F254</f>
        <v>340</v>
      </c>
      <c r="G253" s="50">
        <f>G254</f>
        <v>340</v>
      </c>
    </row>
    <row r="254" spans="1:7" s="3" customFormat="1" ht="15.75">
      <c r="A254" s="66" t="s">
        <v>60</v>
      </c>
      <c r="B254" s="14" t="s">
        <v>298</v>
      </c>
      <c r="C254" s="14" t="s">
        <v>59</v>
      </c>
      <c r="D254" s="13"/>
      <c r="E254" s="13"/>
      <c r="F254" s="13">
        <v>340</v>
      </c>
      <c r="G254" s="13">
        <v>340</v>
      </c>
    </row>
    <row r="255" spans="1:7" s="3" customFormat="1" ht="64.5" customHeight="1">
      <c r="A255" s="65" t="s">
        <v>307</v>
      </c>
      <c r="B255" s="49" t="s">
        <v>299</v>
      </c>
      <c r="C255" s="49"/>
      <c r="D255" s="50"/>
      <c r="E255" s="50"/>
      <c r="F255" s="64">
        <f>F256</f>
        <v>45000</v>
      </c>
      <c r="G255" s="50">
        <f>G256</f>
        <v>45000</v>
      </c>
    </row>
    <row r="256" spans="1:7" s="3" customFormat="1" ht="15.75">
      <c r="A256" s="66" t="s">
        <v>60</v>
      </c>
      <c r="B256" s="14" t="s">
        <v>299</v>
      </c>
      <c r="C256" s="14" t="s">
        <v>59</v>
      </c>
      <c r="D256" s="13"/>
      <c r="E256" s="13"/>
      <c r="F256" s="13">
        <v>45000</v>
      </c>
      <c r="G256" s="13">
        <v>45000</v>
      </c>
    </row>
    <row r="257" spans="1:7" s="3" customFormat="1" ht="47.25">
      <c r="A257" s="65" t="s">
        <v>330</v>
      </c>
      <c r="B257" s="49" t="s">
        <v>331</v>
      </c>
      <c r="C257" s="49"/>
      <c r="D257" s="50"/>
      <c r="E257" s="50"/>
      <c r="F257" s="64">
        <f>F258</f>
        <v>4746.15</v>
      </c>
      <c r="G257" s="50">
        <f>G258</f>
        <v>4746.15</v>
      </c>
    </row>
    <row r="258" spans="1:7" s="3" customFormat="1" ht="15.75">
      <c r="A258" s="66" t="s">
        <v>60</v>
      </c>
      <c r="B258" s="14" t="s">
        <v>331</v>
      </c>
      <c r="C258" s="14" t="s">
        <v>59</v>
      </c>
      <c r="D258" s="13"/>
      <c r="E258" s="13"/>
      <c r="F258" s="13">
        <v>4746.15</v>
      </c>
      <c r="G258" s="13">
        <v>4746.15</v>
      </c>
    </row>
    <row r="259" spans="1:7" s="3" customFormat="1" ht="47.25">
      <c r="A259" s="65" t="s">
        <v>346</v>
      </c>
      <c r="B259" s="49" t="s">
        <v>347</v>
      </c>
      <c r="C259" s="49"/>
      <c r="D259" s="50"/>
      <c r="E259" s="50"/>
      <c r="F259" s="64">
        <f>F260</f>
        <v>2000</v>
      </c>
      <c r="G259" s="64">
        <f>G260</f>
        <v>0</v>
      </c>
    </row>
    <row r="260" spans="1:7" s="3" customFormat="1" ht="15.75">
      <c r="A260" s="66" t="s">
        <v>60</v>
      </c>
      <c r="B260" s="14" t="s">
        <v>347</v>
      </c>
      <c r="C260" s="14" t="s">
        <v>59</v>
      </c>
      <c r="D260" s="13"/>
      <c r="E260" s="13"/>
      <c r="F260" s="13">
        <v>2000</v>
      </c>
      <c r="G260" s="13">
        <v>0</v>
      </c>
    </row>
    <row r="261" spans="1:7" s="3" customFormat="1" ht="15.75">
      <c r="A261" s="65" t="s">
        <v>356</v>
      </c>
      <c r="B261" s="49" t="s">
        <v>355</v>
      </c>
      <c r="C261" s="14"/>
      <c r="D261" s="13"/>
      <c r="E261" s="13"/>
      <c r="F261" s="50">
        <f>F262</f>
        <v>22.73</v>
      </c>
      <c r="G261" s="50">
        <f>G262</f>
        <v>22.73</v>
      </c>
    </row>
    <row r="262" spans="1:7" s="3" customFormat="1" ht="15.75">
      <c r="A262" s="66" t="s">
        <v>60</v>
      </c>
      <c r="B262" s="14" t="s">
        <v>355</v>
      </c>
      <c r="C262" s="14" t="s">
        <v>59</v>
      </c>
      <c r="D262" s="13"/>
      <c r="E262" s="13"/>
      <c r="F262" s="13">
        <v>22.73</v>
      </c>
      <c r="G262" s="13">
        <v>22.73</v>
      </c>
    </row>
    <row r="263" spans="1:7" s="3" customFormat="1" ht="63">
      <c r="A263" s="65" t="s">
        <v>308</v>
      </c>
      <c r="B263" s="49" t="s">
        <v>300</v>
      </c>
      <c r="C263" s="49"/>
      <c r="D263" s="50"/>
      <c r="E263" s="50"/>
      <c r="F263" s="64">
        <f>F264</f>
        <v>40000</v>
      </c>
      <c r="G263" s="64">
        <f>G264</f>
        <v>19044.16</v>
      </c>
    </row>
    <row r="264" spans="1:7" s="3" customFormat="1" ht="15.75">
      <c r="A264" s="66" t="s">
        <v>60</v>
      </c>
      <c r="B264" s="14" t="s">
        <v>300</v>
      </c>
      <c r="C264" s="14" t="s">
        <v>59</v>
      </c>
      <c r="D264" s="13"/>
      <c r="E264" s="13"/>
      <c r="F264" s="13">
        <v>40000</v>
      </c>
      <c r="G264" s="13">
        <v>19044.16</v>
      </c>
    </row>
    <row r="265" spans="1:7" s="3" customFormat="1" ht="63">
      <c r="A265" s="65" t="s">
        <v>309</v>
      </c>
      <c r="B265" s="49" t="s">
        <v>301</v>
      </c>
      <c r="C265" s="49"/>
      <c r="D265" s="50"/>
      <c r="E265" s="50"/>
      <c r="F265" s="64">
        <f>F266</f>
        <v>22</v>
      </c>
      <c r="G265" s="64">
        <f>G266</f>
        <v>0</v>
      </c>
    </row>
    <row r="266" spans="1:7" s="3" customFormat="1" ht="15.75">
      <c r="A266" s="66" t="s">
        <v>60</v>
      </c>
      <c r="B266" s="14" t="s">
        <v>301</v>
      </c>
      <c r="C266" s="14" t="s">
        <v>59</v>
      </c>
      <c r="D266" s="13"/>
      <c r="E266" s="13"/>
      <c r="F266" s="13">
        <v>22</v>
      </c>
      <c r="G266" s="13">
        <v>0</v>
      </c>
    </row>
    <row r="267" spans="1:7" s="3" customFormat="1" ht="31.5">
      <c r="A267" s="65" t="s">
        <v>241</v>
      </c>
      <c r="B267" s="49" t="s">
        <v>242</v>
      </c>
      <c r="C267" s="49"/>
      <c r="D267" s="50">
        <f>D268</f>
        <v>200</v>
      </c>
      <c r="E267" s="50">
        <f>E268</f>
        <v>0</v>
      </c>
      <c r="F267" s="64">
        <f>F268</f>
        <v>492.9</v>
      </c>
      <c r="G267" s="64">
        <f>G268</f>
        <v>492.73</v>
      </c>
    </row>
    <row r="268" spans="1:7" s="3" customFormat="1" ht="31.5">
      <c r="A268" s="66" t="s">
        <v>41</v>
      </c>
      <c r="B268" s="14" t="s">
        <v>242</v>
      </c>
      <c r="C268" s="14" t="s">
        <v>42</v>
      </c>
      <c r="D268" s="13">
        <v>200</v>
      </c>
      <c r="E268" s="13"/>
      <c r="F268" s="13">
        <v>492.9</v>
      </c>
      <c r="G268" s="13">
        <v>492.73</v>
      </c>
    </row>
    <row r="269" spans="1:7" s="3" customFormat="1" ht="78.75">
      <c r="A269" s="67" t="s">
        <v>256</v>
      </c>
      <c r="B269" s="31" t="s">
        <v>100</v>
      </c>
      <c r="C269" s="31"/>
      <c r="D269" s="32">
        <f>D270+D274</f>
        <v>670.4</v>
      </c>
      <c r="E269" s="32">
        <f>E270+E274</f>
        <v>0</v>
      </c>
      <c r="F269" s="50">
        <f>F270</f>
        <v>670.4</v>
      </c>
      <c r="G269" s="50">
        <f>G270</f>
        <v>483.6</v>
      </c>
    </row>
    <row r="270" spans="1:7" s="3" customFormat="1" ht="31.5">
      <c r="A270" s="68" t="s">
        <v>101</v>
      </c>
      <c r="B270" s="33" t="s">
        <v>103</v>
      </c>
      <c r="C270" s="33"/>
      <c r="D270" s="34">
        <f>D271</f>
        <v>310.4</v>
      </c>
      <c r="E270" s="34">
        <f>E271</f>
        <v>0</v>
      </c>
      <c r="F270" s="50">
        <f>F271+F274+F277</f>
        <v>670.4</v>
      </c>
      <c r="G270" s="50">
        <f>G271+G274+G277</f>
        <v>483.6</v>
      </c>
    </row>
    <row r="271" spans="1:7" s="3" customFormat="1" ht="63">
      <c r="A271" s="65" t="s">
        <v>102</v>
      </c>
      <c r="B271" s="49" t="s">
        <v>107</v>
      </c>
      <c r="C271" s="49"/>
      <c r="D271" s="50">
        <f>D273</f>
        <v>310.4</v>
      </c>
      <c r="E271" s="50">
        <f>E273</f>
        <v>0</v>
      </c>
      <c r="F271" s="50">
        <f>F272+F273</f>
        <v>210.4</v>
      </c>
      <c r="G271" s="50">
        <f>G272+G273</f>
        <v>90</v>
      </c>
    </row>
    <row r="272" spans="1:7" s="3" customFormat="1" ht="31.5">
      <c r="A272" s="66" t="s">
        <v>41</v>
      </c>
      <c r="B272" s="14" t="s">
        <v>107</v>
      </c>
      <c r="C272" s="14" t="s">
        <v>42</v>
      </c>
      <c r="D272" s="13"/>
      <c r="E272" s="13"/>
      <c r="F272" s="13">
        <v>90</v>
      </c>
      <c r="G272" s="13">
        <v>90</v>
      </c>
    </row>
    <row r="273" spans="1:7" s="3" customFormat="1" ht="15.75">
      <c r="A273" s="66" t="s">
        <v>60</v>
      </c>
      <c r="B273" s="14" t="s">
        <v>107</v>
      </c>
      <c r="C273" s="14" t="s">
        <v>59</v>
      </c>
      <c r="D273" s="13">
        <v>310.4</v>
      </c>
      <c r="E273" s="13"/>
      <c r="F273" s="13">
        <v>120.4</v>
      </c>
      <c r="G273" s="13">
        <v>0</v>
      </c>
    </row>
    <row r="274" spans="1:7" s="3" customFormat="1" ht="31.5">
      <c r="A274" s="65" t="s">
        <v>243</v>
      </c>
      <c r="B274" s="49" t="s">
        <v>244</v>
      </c>
      <c r="C274" s="49"/>
      <c r="D274" s="50">
        <f>D275</f>
        <v>360</v>
      </c>
      <c r="E274" s="50">
        <f>E275</f>
        <v>0</v>
      </c>
      <c r="F274" s="50">
        <f>F275+F276</f>
        <v>360</v>
      </c>
      <c r="G274" s="50">
        <f>G275+G276</f>
        <v>360</v>
      </c>
    </row>
    <row r="275" spans="1:7" s="3" customFormat="1" ht="31.5">
      <c r="A275" s="66" t="s">
        <v>41</v>
      </c>
      <c r="B275" s="14" t="s">
        <v>244</v>
      </c>
      <c r="C275" s="14" t="s">
        <v>42</v>
      </c>
      <c r="D275" s="13">
        <v>360</v>
      </c>
      <c r="E275" s="13"/>
      <c r="F275" s="13">
        <v>360</v>
      </c>
      <c r="G275" s="13">
        <v>360</v>
      </c>
    </row>
    <row r="276" spans="1:7" s="3" customFormat="1" ht="15.75">
      <c r="A276" s="66" t="s">
        <v>60</v>
      </c>
      <c r="B276" s="14" t="s">
        <v>244</v>
      </c>
      <c r="C276" s="14" t="s">
        <v>59</v>
      </c>
      <c r="D276" s="13"/>
      <c r="E276" s="13"/>
      <c r="F276" s="13"/>
      <c r="G276" s="13"/>
    </row>
    <row r="277" spans="1:7" s="3" customFormat="1" ht="47.25">
      <c r="A277" s="65" t="s">
        <v>332</v>
      </c>
      <c r="B277" s="49" t="s">
        <v>333</v>
      </c>
      <c r="C277" s="49"/>
      <c r="D277" s="50"/>
      <c r="E277" s="50"/>
      <c r="F277" s="50">
        <f>SUM(F278)</f>
        <v>100</v>
      </c>
      <c r="G277" s="50">
        <f>G278</f>
        <v>33.6</v>
      </c>
    </row>
    <row r="278" spans="1:7" s="3" customFormat="1" ht="31.5">
      <c r="A278" s="66" t="s">
        <v>41</v>
      </c>
      <c r="B278" s="14" t="s">
        <v>333</v>
      </c>
      <c r="C278" s="14" t="s">
        <v>42</v>
      </c>
      <c r="D278" s="13"/>
      <c r="E278" s="13"/>
      <c r="F278" s="13">
        <v>100</v>
      </c>
      <c r="G278" s="13">
        <v>33.6</v>
      </c>
    </row>
    <row r="279" spans="1:7" ht="31.5">
      <c r="A279" s="35" t="s">
        <v>108</v>
      </c>
      <c r="B279" s="31" t="s">
        <v>323</v>
      </c>
      <c r="C279" s="31"/>
      <c r="D279" s="32">
        <f>D280</f>
        <v>168.06</v>
      </c>
      <c r="E279" s="32">
        <f>E280</f>
        <v>3110</v>
      </c>
      <c r="F279" s="50">
        <f>F280</f>
        <v>6168.06</v>
      </c>
      <c r="G279" s="50">
        <f>G280</f>
        <v>1712.82</v>
      </c>
    </row>
    <row r="280" spans="1:7" ht="31.5">
      <c r="A280" s="23" t="s">
        <v>109</v>
      </c>
      <c r="B280" s="33" t="s">
        <v>111</v>
      </c>
      <c r="C280" s="33"/>
      <c r="D280" s="34">
        <f>D285+D281+D283</f>
        <v>168.06</v>
      </c>
      <c r="E280" s="34">
        <f>E285+E281+E283</f>
        <v>3110</v>
      </c>
      <c r="F280" s="50">
        <f>F281+F283+F285</f>
        <v>6168.06</v>
      </c>
      <c r="G280" s="50">
        <f>G281+G283+G285</f>
        <v>1712.82</v>
      </c>
    </row>
    <row r="281" spans="1:7" ht="51" customHeight="1">
      <c r="A281" s="45" t="s">
        <v>327</v>
      </c>
      <c r="B281" s="49" t="s">
        <v>326</v>
      </c>
      <c r="C281" s="49"/>
      <c r="D281" s="50">
        <f>D282</f>
        <v>0</v>
      </c>
      <c r="E281" s="50">
        <f>E282</f>
        <v>2200</v>
      </c>
      <c r="F281" s="50">
        <f>F282</f>
        <v>6000</v>
      </c>
      <c r="G281" s="50">
        <f>G282</f>
        <v>1712.82</v>
      </c>
    </row>
    <row r="282" spans="1:7" ht="31.5">
      <c r="A282" s="12" t="s">
        <v>41</v>
      </c>
      <c r="B282" s="14" t="s">
        <v>326</v>
      </c>
      <c r="C282" s="14" t="s">
        <v>59</v>
      </c>
      <c r="D282" s="13"/>
      <c r="E282" s="13">
        <v>2200</v>
      </c>
      <c r="F282" s="13">
        <v>6000</v>
      </c>
      <c r="G282" s="13">
        <v>1712.82</v>
      </c>
    </row>
    <row r="283" spans="1:7" ht="148.5" customHeight="1">
      <c r="A283" s="61" t="s">
        <v>324</v>
      </c>
      <c r="B283" s="49" t="s">
        <v>325</v>
      </c>
      <c r="C283" s="49"/>
      <c r="D283" s="50">
        <f>D284</f>
        <v>0</v>
      </c>
      <c r="E283" s="50">
        <f>E284</f>
        <v>910</v>
      </c>
      <c r="F283" s="50">
        <f>F284</f>
        <v>0</v>
      </c>
      <c r="G283" s="50">
        <f>G284</f>
        <v>0</v>
      </c>
    </row>
    <row r="284" spans="1:7" ht="15.75">
      <c r="A284" s="12" t="s">
        <v>60</v>
      </c>
      <c r="B284" s="14" t="s">
        <v>325</v>
      </c>
      <c r="C284" s="14" t="s">
        <v>81</v>
      </c>
      <c r="D284" s="13"/>
      <c r="E284" s="13">
        <v>910</v>
      </c>
      <c r="F284" s="13"/>
      <c r="G284" s="13"/>
    </row>
    <row r="285" spans="1:7" ht="31.5" customHeight="1">
      <c r="A285" s="44" t="s">
        <v>110</v>
      </c>
      <c r="B285" s="49" t="s">
        <v>111</v>
      </c>
      <c r="C285" s="49"/>
      <c r="D285" s="50">
        <f>D286</f>
        <v>168.06</v>
      </c>
      <c r="E285" s="50">
        <f>E286</f>
        <v>0</v>
      </c>
      <c r="F285" s="50">
        <f>F286</f>
        <v>168.06</v>
      </c>
      <c r="G285" s="50">
        <f>G286</f>
        <v>0</v>
      </c>
    </row>
    <row r="286" spans="1:7" s="3" customFormat="1" ht="15.75">
      <c r="A286" s="12" t="s">
        <v>60</v>
      </c>
      <c r="B286" s="14" t="s">
        <v>111</v>
      </c>
      <c r="C286" s="14" t="s">
        <v>59</v>
      </c>
      <c r="D286" s="13">
        <v>168.06</v>
      </c>
      <c r="E286" s="13"/>
      <c r="F286" s="13">
        <v>168.06</v>
      </c>
      <c r="G286" s="13">
        <v>0</v>
      </c>
    </row>
    <row r="287" spans="1:8" ht="31.5">
      <c r="A287" s="5" t="s">
        <v>20</v>
      </c>
      <c r="B287" s="7" t="s">
        <v>95</v>
      </c>
      <c r="C287" s="7"/>
      <c r="D287" s="6">
        <f>D291+D295+D300+D304+D288</f>
        <v>11920</v>
      </c>
      <c r="E287" s="6">
        <f>E291+E295+E300+E304+E288</f>
        <v>1200.2</v>
      </c>
      <c r="F287" s="6">
        <f>F291+F295+F300+F304+F288</f>
        <v>13920.199999999999</v>
      </c>
      <c r="G287" s="6">
        <f>G291+G295+G300+G304+G288</f>
        <v>10355.49</v>
      </c>
      <c r="H287" t="s">
        <v>357</v>
      </c>
    </row>
    <row r="288" spans="1:7" ht="63">
      <c r="A288" s="23" t="s">
        <v>232</v>
      </c>
      <c r="B288" s="24" t="s">
        <v>258</v>
      </c>
      <c r="C288" s="24"/>
      <c r="D288" s="25">
        <f aca="true" t="shared" si="12" ref="D288:G289">D289</f>
        <v>1434.48</v>
      </c>
      <c r="E288" s="25">
        <f t="shared" si="12"/>
        <v>0</v>
      </c>
      <c r="F288" s="50">
        <f t="shared" si="12"/>
        <v>1434.48</v>
      </c>
      <c r="G288" s="50">
        <f t="shared" si="12"/>
        <v>1159.44</v>
      </c>
    </row>
    <row r="289" spans="1:7" ht="15.75">
      <c r="A289" s="10" t="s">
        <v>15</v>
      </c>
      <c r="B289" s="11" t="s">
        <v>258</v>
      </c>
      <c r="C289" s="11"/>
      <c r="D289" s="4">
        <f t="shared" si="12"/>
        <v>1434.48</v>
      </c>
      <c r="E289" s="4">
        <f t="shared" si="12"/>
        <v>0</v>
      </c>
      <c r="F289" s="13">
        <f>F290</f>
        <v>1434.48</v>
      </c>
      <c r="G289" s="13">
        <f t="shared" si="12"/>
        <v>1159.44</v>
      </c>
    </row>
    <row r="290" spans="1:7" ht="94.5">
      <c r="A290" s="10" t="s">
        <v>39</v>
      </c>
      <c r="B290" s="11" t="s">
        <v>258</v>
      </c>
      <c r="C290" s="11" t="s">
        <v>40</v>
      </c>
      <c r="D290" s="4">
        <v>1434.48</v>
      </c>
      <c r="E290" s="4"/>
      <c r="F290" s="13">
        <v>1434.48</v>
      </c>
      <c r="G290" s="13">
        <v>1159.44</v>
      </c>
    </row>
    <row r="291" spans="1:7" ht="78" customHeight="1">
      <c r="A291" s="8" t="s">
        <v>264</v>
      </c>
      <c r="B291" s="18" t="s">
        <v>96</v>
      </c>
      <c r="C291" s="18"/>
      <c r="D291" s="17">
        <f>D292</f>
        <v>0</v>
      </c>
      <c r="E291" s="17">
        <f>E292</f>
        <v>835.2</v>
      </c>
      <c r="F291" s="50">
        <f>F292</f>
        <v>835.2</v>
      </c>
      <c r="G291" s="50">
        <f>G292</f>
        <v>532.5</v>
      </c>
    </row>
    <row r="292" spans="1:7" ht="60" customHeight="1">
      <c r="A292" s="44" t="s">
        <v>25</v>
      </c>
      <c r="B292" s="37" t="s">
        <v>96</v>
      </c>
      <c r="C292" s="37"/>
      <c r="D292" s="36">
        <f>D293+D294</f>
        <v>0</v>
      </c>
      <c r="E292" s="36">
        <f>E293+E294</f>
        <v>835.2</v>
      </c>
      <c r="F292" s="50">
        <f>F293+F294</f>
        <v>835.2</v>
      </c>
      <c r="G292" s="50">
        <f>G293+G294</f>
        <v>532.5</v>
      </c>
    </row>
    <row r="293" spans="1:7" ht="98.25" customHeight="1">
      <c r="A293" s="10" t="s">
        <v>39</v>
      </c>
      <c r="B293" s="11" t="s">
        <v>96</v>
      </c>
      <c r="C293" s="11" t="s">
        <v>40</v>
      </c>
      <c r="D293" s="4"/>
      <c r="E293" s="4">
        <v>812</v>
      </c>
      <c r="F293" s="13">
        <v>812</v>
      </c>
      <c r="G293" s="13">
        <v>532.5</v>
      </c>
    </row>
    <row r="294" spans="1:7" ht="39" customHeight="1">
      <c r="A294" s="10" t="s">
        <v>41</v>
      </c>
      <c r="B294" s="11" t="s">
        <v>96</v>
      </c>
      <c r="C294" s="11" t="s">
        <v>42</v>
      </c>
      <c r="D294" s="4"/>
      <c r="E294" s="4">
        <v>23.2</v>
      </c>
      <c r="F294" s="13">
        <v>23.2</v>
      </c>
      <c r="G294" s="13">
        <v>0</v>
      </c>
    </row>
    <row r="295" spans="1:7" ht="49.5" customHeight="1">
      <c r="A295" s="23" t="s">
        <v>122</v>
      </c>
      <c r="B295" s="24" t="s">
        <v>283</v>
      </c>
      <c r="C295" s="24"/>
      <c r="D295" s="25">
        <f>D296</f>
        <v>6930</v>
      </c>
      <c r="E295" s="25">
        <f>E296</f>
        <v>0</v>
      </c>
      <c r="F295" s="50">
        <f>F296</f>
        <v>7180</v>
      </c>
      <c r="G295" s="50">
        <f>G296</f>
        <v>5316.71</v>
      </c>
    </row>
    <row r="296" spans="1:7" ht="36" customHeight="1">
      <c r="A296" s="44" t="s">
        <v>2</v>
      </c>
      <c r="B296" s="37" t="s">
        <v>126</v>
      </c>
      <c r="C296" s="37"/>
      <c r="D296" s="36">
        <f>D297+D298+D299</f>
        <v>6930</v>
      </c>
      <c r="E296" s="36">
        <f>E297+E298+E299</f>
        <v>0</v>
      </c>
      <c r="F296" s="50">
        <f>F297+F298+F299</f>
        <v>7180</v>
      </c>
      <c r="G296" s="50">
        <f>G297+G298+G299</f>
        <v>5316.71</v>
      </c>
    </row>
    <row r="297" spans="1:7" ht="98.25" customHeight="1">
      <c r="A297" s="10" t="s">
        <v>39</v>
      </c>
      <c r="B297" s="11" t="s">
        <v>126</v>
      </c>
      <c r="C297" s="11" t="s">
        <v>40</v>
      </c>
      <c r="D297" s="4">
        <v>6295</v>
      </c>
      <c r="E297" s="4"/>
      <c r="F297" s="13">
        <v>6290.24</v>
      </c>
      <c r="G297" s="13">
        <v>4857.87</v>
      </c>
    </row>
    <row r="298" spans="1:7" ht="33.75" customHeight="1">
      <c r="A298" s="10" t="s">
        <v>41</v>
      </c>
      <c r="B298" s="11" t="s">
        <v>126</v>
      </c>
      <c r="C298" s="11" t="s">
        <v>42</v>
      </c>
      <c r="D298" s="4">
        <v>625</v>
      </c>
      <c r="E298" s="4"/>
      <c r="F298" s="13">
        <v>889.76</v>
      </c>
      <c r="G298" s="13">
        <v>458.84</v>
      </c>
    </row>
    <row r="299" spans="1:7" ht="23.25" customHeight="1">
      <c r="A299" s="10" t="s">
        <v>60</v>
      </c>
      <c r="B299" s="11" t="s">
        <v>126</v>
      </c>
      <c r="C299" s="11" t="s">
        <v>59</v>
      </c>
      <c r="D299" s="4">
        <v>10</v>
      </c>
      <c r="E299" s="4"/>
      <c r="F299" s="13">
        <v>0</v>
      </c>
      <c r="G299" s="13">
        <v>0</v>
      </c>
    </row>
    <row r="300" spans="1:7" ht="31.5">
      <c r="A300" s="23" t="s">
        <v>127</v>
      </c>
      <c r="B300" s="24" t="s">
        <v>282</v>
      </c>
      <c r="C300" s="24"/>
      <c r="D300" s="25">
        <f>D301</f>
        <v>1455.52</v>
      </c>
      <c r="E300" s="25">
        <f>E301</f>
        <v>0</v>
      </c>
      <c r="F300" s="50">
        <f>F301</f>
        <v>1455.52</v>
      </c>
      <c r="G300" s="50">
        <f>G301</f>
        <v>981.84</v>
      </c>
    </row>
    <row r="301" spans="1:7" ht="15.75">
      <c r="A301" s="44" t="s">
        <v>26</v>
      </c>
      <c r="B301" s="37" t="s">
        <v>128</v>
      </c>
      <c r="C301" s="37"/>
      <c r="D301" s="36">
        <f>D302+D303</f>
        <v>1455.52</v>
      </c>
      <c r="E301" s="36">
        <f>E302+E303</f>
        <v>0</v>
      </c>
      <c r="F301" s="50">
        <f>F302+F303</f>
        <v>1455.52</v>
      </c>
      <c r="G301" s="50">
        <f>G302+G303</f>
        <v>981.84</v>
      </c>
    </row>
    <row r="302" spans="1:7" ht="94.5">
      <c r="A302" s="10" t="s">
        <v>39</v>
      </c>
      <c r="B302" s="11" t="s">
        <v>128</v>
      </c>
      <c r="C302" s="11" t="s">
        <v>40</v>
      </c>
      <c r="D302" s="4">
        <v>1175.5</v>
      </c>
      <c r="E302" s="4"/>
      <c r="F302" s="13">
        <v>1347.35</v>
      </c>
      <c r="G302" s="13">
        <v>981.84</v>
      </c>
    </row>
    <row r="303" spans="1:7" ht="31.5">
      <c r="A303" s="10" t="s">
        <v>41</v>
      </c>
      <c r="B303" s="11" t="s">
        <v>128</v>
      </c>
      <c r="C303" s="11" t="s">
        <v>42</v>
      </c>
      <c r="D303" s="4">
        <v>280.02</v>
      </c>
      <c r="E303" s="4"/>
      <c r="F303" s="13">
        <v>108.17</v>
      </c>
      <c r="G303" s="13">
        <v>0</v>
      </c>
    </row>
    <row r="304" spans="1:7" ht="47.25">
      <c r="A304" s="23" t="s">
        <v>203</v>
      </c>
      <c r="B304" s="24" t="s">
        <v>281</v>
      </c>
      <c r="C304" s="24"/>
      <c r="D304" s="25">
        <f>D305+D307</f>
        <v>2100</v>
      </c>
      <c r="E304" s="25">
        <f>E305+E307</f>
        <v>365</v>
      </c>
      <c r="F304" s="50">
        <f>F305+F307</f>
        <v>3015</v>
      </c>
      <c r="G304" s="50">
        <f>G305+G307</f>
        <v>2365</v>
      </c>
    </row>
    <row r="305" spans="1:7" ht="37.5" customHeight="1">
      <c r="A305" s="44" t="s">
        <v>227</v>
      </c>
      <c r="B305" s="37" t="s">
        <v>228</v>
      </c>
      <c r="C305" s="37"/>
      <c r="D305" s="36">
        <f>D306</f>
        <v>0</v>
      </c>
      <c r="E305" s="36">
        <f>E306</f>
        <v>365</v>
      </c>
      <c r="F305" s="50">
        <f>F306</f>
        <v>365</v>
      </c>
      <c r="G305" s="50">
        <f>G306</f>
        <v>365</v>
      </c>
    </row>
    <row r="306" spans="1:7" ht="47.25">
      <c r="A306" s="10" t="s">
        <v>34</v>
      </c>
      <c r="B306" s="11" t="s">
        <v>228</v>
      </c>
      <c r="C306" s="11" t="s">
        <v>33</v>
      </c>
      <c r="D306" s="4"/>
      <c r="E306" s="4">
        <v>365</v>
      </c>
      <c r="F306" s="13">
        <v>365</v>
      </c>
      <c r="G306" s="13">
        <v>365</v>
      </c>
    </row>
    <row r="307" spans="1:7" ht="78.75">
      <c r="A307" s="44" t="s">
        <v>204</v>
      </c>
      <c r="B307" s="37" t="s">
        <v>205</v>
      </c>
      <c r="C307" s="37"/>
      <c r="D307" s="36">
        <f>D308</f>
        <v>2100</v>
      </c>
      <c r="E307" s="36">
        <f>E308</f>
        <v>0</v>
      </c>
      <c r="F307" s="50">
        <f>F308</f>
        <v>2650</v>
      </c>
      <c r="G307" s="50">
        <f>G308</f>
        <v>2000</v>
      </c>
    </row>
    <row r="308" spans="1:7" ht="47.25">
      <c r="A308" s="10" t="s">
        <v>34</v>
      </c>
      <c r="B308" s="11" t="s">
        <v>205</v>
      </c>
      <c r="C308" s="11" t="s">
        <v>33</v>
      </c>
      <c r="D308" s="4">
        <v>2100</v>
      </c>
      <c r="E308" s="4"/>
      <c r="F308" s="13">
        <v>2650</v>
      </c>
      <c r="G308" s="13">
        <v>2000</v>
      </c>
    </row>
    <row r="309" spans="1:8" ht="31.5">
      <c r="A309" s="5" t="s">
        <v>21</v>
      </c>
      <c r="B309" s="7" t="s">
        <v>121</v>
      </c>
      <c r="C309" s="7"/>
      <c r="D309" s="6">
        <f>D310+D315</f>
        <v>10457.5</v>
      </c>
      <c r="E309" s="6">
        <f>E310+E315</f>
        <v>0</v>
      </c>
      <c r="F309" s="6">
        <f>F310+F315+F318</f>
        <v>10328.4</v>
      </c>
      <c r="G309" s="6">
        <f>G310+G315+G318</f>
        <v>6466.83</v>
      </c>
      <c r="H309" t="s">
        <v>357</v>
      </c>
    </row>
    <row r="310" spans="1:7" ht="47.25">
      <c r="A310" s="23" t="s">
        <v>122</v>
      </c>
      <c r="B310" s="24" t="s">
        <v>124</v>
      </c>
      <c r="C310" s="24"/>
      <c r="D310" s="25">
        <f>D311</f>
        <v>9640.7</v>
      </c>
      <c r="E310" s="25">
        <f>E311</f>
        <v>0</v>
      </c>
      <c r="F310" s="50">
        <f>F311</f>
        <v>9416.21</v>
      </c>
      <c r="G310" s="50">
        <f>G311</f>
        <v>5858.7</v>
      </c>
    </row>
    <row r="311" spans="1:7" ht="31.5">
      <c r="A311" s="10" t="s">
        <v>2</v>
      </c>
      <c r="B311" s="11" t="s">
        <v>124</v>
      </c>
      <c r="C311" s="11"/>
      <c r="D311" s="4">
        <f>D312+D313+D314</f>
        <v>9640.7</v>
      </c>
      <c r="E311" s="4">
        <f>E312+E313+E314</f>
        <v>0</v>
      </c>
      <c r="F311" s="50">
        <f>F312+F313+F314</f>
        <v>9416.21</v>
      </c>
      <c r="G311" s="50">
        <f>G312+G313+G314</f>
        <v>5858.7</v>
      </c>
    </row>
    <row r="312" spans="1:7" ht="94.5">
      <c r="A312" s="10" t="s">
        <v>39</v>
      </c>
      <c r="B312" s="11" t="s">
        <v>124</v>
      </c>
      <c r="C312" s="11" t="s">
        <v>40</v>
      </c>
      <c r="D312" s="4">
        <v>9200.6</v>
      </c>
      <c r="E312" s="4"/>
      <c r="F312" s="13">
        <v>8458.13</v>
      </c>
      <c r="G312" s="13">
        <v>5196.65</v>
      </c>
    </row>
    <row r="313" spans="1:7" ht="31.5">
      <c r="A313" s="10" t="s">
        <v>41</v>
      </c>
      <c r="B313" s="11" t="s">
        <v>124</v>
      </c>
      <c r="C313" s="11" t="s">
        <v>42</v>
      </c>
      <c r="D313" s="4">
        <v>431.1</v>
      </c>
      <c r="E313" s="4"/>
      <c r="F313" s="13">
        <v>949.08</v>
      </c>
      <c r="G313" s="13">
        <v>661.03</v>
      </c>
    </row>
    <row r="314" spans="1:7" ht="15.75">
      <c r="A314" s="10" t="s">
        <v>60</v>
      </c>
      <c r="B314" s="11" t="s">
        <v>124</v>
      </c>
      <c r="C314" s="11" t="s">
        <v>59</v>
      </c>
      <c r="D314" s="4">
        <v>9</v>
      </c>
      <c r="E314" s="4"/>
      <c r="F314" s="13">
        <v>9</v>
      </c>
      <c r="G314" s="13">
        <v>1.02</v>
      </c>
    </row>
    <row r="315" spans="1:7" ht="31.5">
      <c r="A315" s="23" t="s">
        <v>123</v>
      </c>
      <c r="B315" s="24" t="s">
        <v>286</v>
      </c>
      <c r="C315" s="24"/>
      <c r="D315" s="25">
        <f aca="true" t="shared" si="13" ref="D315:G316">D316</f>
        <v>816.8</v>
      </c>
      <c r="E315" s="25">
        <f t="shared" si="13"/>
        <v>0</v>
      </c>
      <c r="F315" s="50">
        <f t="shared" si="13"/>
        <v>777.19</v>
      </c>
      <c r="G315" s="50">
        <f t="shared" si="13"/>
        <v>575.46</v>
      </c>
    </row>
    <row r="316" spans="1:7" ht="47.25">
      <c r="A316" s="10" t="s">
        <v>22</v>
      </c>
      <c r="B316" s="11" t="s">
        <v>125</v>
      </c>
      <c r="C316" s="11"/>
      <c r="D316" s="4">
        <f t="shared" si="13"/>
        <v>816.8</v>
      </c>
      <c r="E316" s="4">
        <f t="shared" si="13"/>
        <v>0</v>
      </c>
      <c r="F316" s="13">
        <f t="shared" si="13"/>
        <v>777.19</v>
      </c>
      <c r="G316" s="13">
        <f t="shared" si="13"/>
        <v>575.46</v>
      </c>
    </row>
    <row r="317" spans="1:7" ht="31.5">
      <c r="A317" s="10" t="s">
        <v>41</v>
      </c>
      <c r="B317" s="11" t="s">
        <v>125</v>
      </c>
      <c r="C317" s="11" t="s">
        <v>42</v>
      </c>
      <c r="D317" s="4">
        <v>816.8</v>
      </c>
      <c r="E317" s="4"/>
      <c r="F317" s="13">
        <v>777.19</v>
      </c>
      <c r="G317" s="13">
        <v>575.46</v>
      </c>
    </row>
    <row r="318" spans="1:7" ht="15.75">
      <c r="A318" s="59" t="s">
        <v>284</v>
      </c>
      <c r="B318" s="57" t="s">
        <v>287</v>
      </c>
      <c r="C318" s="57"/>
      <c r="D318" s="58"/>
      <c r="E318" s="58"/>
      <c r="F318" s="60">
        <f>F319</f>
        <v>135</v>
      </c>
      <c r="G318" s="60">
        <f>G319</f>
        <v>32.67</v>
      </c>
    </row>
    <row r="319" spans="1:7" ht="31.5">
      <c r="A319" s="10" t="s">
        <v>285</v>
      </c>
      <c r="B319" s="11" t="s">
        <v>287</v>
      </c>
      <c r="C319" s="11" t="s">
        <v>288</v>
      </c>
      <c r="D319" s="4"/>
      <c r="E319" s="4"/>
      <c r="F319" s="13">
        <v>135</v>
      </c>
      <c r="G319" s="13">
        <v>32.67</v>
      </c>
    </row>
    <row r="320" spans="1:8" ht="31.5">
      <c r="A320" s="5" t="s">
        <v>129</v>
      </c>
      <c r="B320" s="7" t="s">
        <v>132</v>
      </c>
      <c r="C320" s="7"/>
      <c r="D320" s="6">
        <f>D321+D325</f>
        <v>4475.87</v>
      </c>
      <c r="E320" s="6">
        <f>E321+E325</f>
        <v>0</v>
      </c>
      <c r="F320" s="6">
        <f>F321+F325</f>
        <v>4475.87</v>
      </c>
      <c r="G320" s="6">
        <f>G321+G325</f>
        <v>3357.8</v>
      </c>
      <c r="H320" t="s">
        <v>357</v>
      </c>
    </row>
    <row r="321" spans="1:7" ht="63">
      <c r="A321" s="23" t="s">
        <v>130</v>
      </c>
      <c r="B321" s="24" t="s">
        <v>133</v>
      </c>
      <c r="C321" s="24"/>
      <c r="D321" s="25">
        <f aca="true" t="shared" si="14" ref="D321:G322">D322</f>
        <v>3475.87</v>
      </c>
      <c r="E321" s="25">
        <f t="shared" si="14"/>
        <v>0</v>
      </c>
      <c r="F321" s="50">
        <f t="shared" si="14"/>
        <v>3475.87</v>
      </c>
      <c r="G321" s="50">
        <f t="shared" si="14"/>
        <v>3003</v>
      </c>
    </row>
    <row r="322" spans="1:7" ht="52.5" customHeight="1">
      <c r="A322" s="10" t="s">
        <v>131</v>
      </c>
      <c r="B322" s="11" t="s">
        <v>133</v>
      </c>
      <c r="C322" s="11"/>
      <c r="D322" s="4">
        <f t="shared" si="14"/>
        <v>3475.87</v>
      </c>
      <c r="E322" s="4">
        <f t="shared" si="14"/>
        <v>0</v>
      </c>
      <c r="F322" s="13">
        <f>F323+F324</f>
        <v>3475.87</v>
      </c>
      <c r="G322" s="13">
        <f>G323+G324</f>
        <v>3003</v>
      </c>
    </row>
    <row r="323" spans="1:7" ht="94.5">
      <c r="A323" s="10" t="s">
        <v>39</v>
      </c>
      <c r="B323" s="11" t="s">
        <v>133</v>
      </c>
      <c r="C323" s="11" t="s">
        <v>40</v>
      </c>
      <c r="D323" s="4">
        <v>3475.87</v>
      </c>
      <c r="E323" s="4"/>
      <c r="F323" s="13">
        <v>3463.66</v>
      </c>
      <c r="G323" s="13">
        <v>2990.8</v>
      </c>
    </row>
    <row r="324" spans="1:7" ht="31.5">
      <c r="A324" s="10" t="s">
        <v>41</v>
      </c>
      <c r="B324" s="11" t="s">
        <v>133</v>
      </c>
      <c r="C324" s="11" t="s">
        <v>42</v>
      </c>
      <c r="D324" s="4"/>
      <c r="E324" s="4"/>
      <c r="F324" s="13">
        <v>12.21</v>
      </c>
      <c r="G324" s="13">
        <v>12.2</v>
      </c>
    </row>
    <row r="325" spans="1:7" ht="60" customHeight="1">
      <c r="A325" s="23" t="s">
        <v>260</v>
      </c>
      <c r="B325" s="24" t="s">
        <v>135</v>
      </c>
      <c r="C325" s="24"/>
      <c r="D325" s="25">
        <f aca="true" t="shared" si="15" ref="D325:G326">D326</f>
        <v>1000</v>
      </c>
      <c r="E325" s="25">
        <f t="shared" si="15"/>
        <v>0</v>
      </c>
      <c r="F325" s="50">
        <f t="shared" si="15"/>
        <v>1000</v>
      </c>
      <c r="G325" s="50">
        <f t="shared" si="15"/>
        <v>354.8</v>
      </c>
    </row>
    <row r="326" spans="1:7" ht="84" customHeight="1">
      <c r="A326" s="10" t="s">
        <v>134</v>
      </c>
      <c r="B326" s="11" t="s">
        <v>135</v>
      </c>
      <c r="C326" s="11"/>
      <c r="D326" s="4">
        <f t="shared" si="15"/>
        <v>1000</v>
      </c>
      <c r="E326" s="4">
        <f t="shared" si="15"/>
        <v>0</v>
      </c>
      <c r="F326" s="13">
        <f t="shared" si="15"/>
        <v>1000</v>
      </c>
      <c r="G326" s="13">
        <f t="shared" si="15"/>
        <v>354.8</v>
      </c>
    </row>
    <row r="327" spans="1:7" ht="31.5">
      <c r="A327" s="10" t="s">
        <v>41</v>
      </c>
      <c r="B327" s="11" t="s">
        <v>135</v>
      </c>
      <c r="C327" s="11" t="s">
        <v>42</v>
      </c>
      <c r="D327" s="4">
        <v>1000</v>
      </c>
      <c r="E327" s="4"/>
      <c r="F327" s="13">
        <v>1000</v>
      </c>
      <c r="G327" s="13">
        <v>354.8</v>
      </c>
    </row>
    <row r="328" spans="1:8" ht="31.5">
      <c r="A328" s="5" t="s">
        <v>190</v>
      </c>
      <c r="B328" s="7" t="s">
        <v>192</v>
      </c>
      <c r="C328" s="7"/>
      <c r="D328" s="6">
        <f>D329+D332+D335+D340+D343+D338</f>
        <v>11250</v>
      </c>
      <c r="E328" s="6">
        <f>E329+E332+E335+E340+E343+E338</f>
        <v>0</v>
      </c>
      <c r="F328" s="6">
        <f>F329+F332+F335+F338+F340+F343</f>
        <v>8199.43</v>
      </c>
      <c r="G328" s="6">
        <f>G329+G332+G335+G338+G340+G343</f>
        <v>1643.88</v>
      </c>
      <c r="H328" t="s">
        <v>357</v>
      </c>
    </row>
    <row r="329" spans="1:7" ht="55.5" customHeight="1">
      <c r="A329" s="23" t="s">
        <v>191</v>
      </c>
      <c r="B329" s="24" t="s">
        <v>193</v>
      </c>
      <c r="C329" s="24"/>
      <c r="D329" s="25">
        <f aca="true" t="shared" si="16" ref="D329:G330">D330</f>
        <v>1500</v>
      </c>
      <c r="E329" s="25">
        <f t="shared" si="16"/>
        <v>0</v>
      </c>
      <c r="F329" s="50">
        <f t="shared" si="16"/>
        <v>1460.62</v>
      </c>
      <c r="G329" s="50">
        <f t="shared" si="16"/>
        <v>147.2</v>
      </c>
    </row>
    <row r="330" spans="1:7" ht="47.25">
      <c r="A330" s="44" t="s">
        <v>238</v>
      </c>
      <c r="B330" s="37" t="s">
        <v>193</v>
      </c>
      <c r="C330" s="37"/>
      <c r="D330" s="36">
        <f t="shared" si="16"/>
        <v>1500</v>
      </c>
      <c r="E330" s="36">
        <f t="shared" si="16"/>
        <v>0</v>
      </c>
      <c r="F330" s="50">
        <f t="shared" si="16"/>
        <v>1460.62</v>
      </c>
      <c r="G330" s="50">
        <f t="shared" si="16"/>
        <v>147.2</v>
      </c>
    </row>
    <row r="331" spans="1:7" ht="31.5">
      <c r="A331" s="10" t="s">
        <v>41</v>
      </c>
      <c r="B331" s="11" t="s">
        <v>193</v>
      </c>
      <c r="C331" s="11" t="s">
        <v>42</v>
      </c>
      <c r="D331" s="4">
        <f>1500</f>
        <v>1500</v>
      </c>
      <c r="E331" s="4"/>
      <c r="F331" s="13">
        <v>1460.62</v>
      </c>
      <c r="G331" s="13">
        <v>147.2</v>
      </c>
    </row>
    <row r="332" spans="1:7" ht="77.25" customHeight="1">
      <c r="A332" s="23" t="s">
        <v>196</v>
      </c>
      <c r="B332" s="24" t="s">
        <v>198</v>
      </c>
      <c r="C332" s="24"/>
      <c r="D332" s="25">
        <f aca="true" t="shared" si="17" ref="D332:G333">D333</f>
        <v>7000</v>
      </c>
      <c r="E332" s="25">
        <f t="shared" si="17"/>
        <v>0</v>
      </c>
      <c r="F332" s="50">
        <f t="shared" si="17"/>
        <v>3989.02</v>
      </c>
      <c r="G332" s="50">
        <f t="shared" si="17"/>
        <v>521.3</v>
      </c>
    </row>
    <row r="333" spans="1:7" ht="60.75" customHeight="1">
      <c r="A333" s="44" t="s">
        <v>197</v>
      </c>
      <c r="B333" s="37" t="s">
        <v>198</v>
      </c>
      <c r="C333" s="37"/>
      <c r="D333" s="36">
        <f t="shared" si="17"/>
        <v>7000</v>
      </c>
      <c r="E333" s="36">
        <f t="shared" si="17"/>
        <v>0</v>
      </c>
      <c r="F333" s="50">
        <f>F334</f>
        <v>3989.02</v>
      </c>
      <c r="G333" s="50">
        <f t="shared" si="17"/>
        <v>521.3</v>
      </c>
    </row>
    <row r="334" spans="1:7" ht="31.5">
      <c r="A334" s="10" t="s">
        <v>41</v>
      </c>
      <c r="B334" s="11" t="s">
        <v>198</v>
      </c>
      <c r="C334" s="11" t="s">
        <v>42</v>
      </c>
      <c r="D334" s="4">
        <v>7000</v>
      </c>
      <c r="E334" s="4"/>
      <c r="F334" s="13">
        <v>3989.02</v>
      </c>
      <c r="G334" s="13">
        <v>521.3</v>
      </c>
    </row>
    <row r="335" spans="1:7" ht="47.25">
      <c r="A335" s="23" t="s">
        <v>199</v>
      </c>
      <c r="B335" s="24" t="s">
        <v>201</v>
      </c>
      <c r="C335" s="24"/>
      <c r="D335" s="25">
        <f aca="true" t="shared" si="18" ref="D335:G336">D336</f>
        <v>800</v>
      </c>
      <c r="E335" s="25">
        <f t="shared" si="18"/>
        <v>0</v>
      </c>
      <c r="F335" s="50">
        <f t="shared" si="18"/>
        <v>800</v>
      </c>
      <c r="G335" s="50">
        <f t="shared" si="18"/>
        <v>98</v>
      </c>
    </row>
    <row r="336" spans="1:7" ht="31.5">
      <c r="A336" s="44" t="s">
        <v>200</v>
      </c>
      <c r="B336" s="37" t="s">
        <v>201</v>
      </c>
      <c r="C336" s="37"/>
      <c r="D336" s="36">
        <f t="shared" si="18"/>
        <v>800</v>
      </c>
      <c r="E336" s="36">
        <f t="shared" si="18"/>
        <v>0</v>
      </c>
      <c r="F336" s="50">
        <f t="shared" si="18"/>
        <v>800</v>
      </c>
      <c r="G336" s="50">
        <f t="shared" si="18"/>
        <v>98</v>
      </c>
    </row>
    <row r="337" spans="1:7" ht="31.5">
      <c r="A337" s="10" t="s">
        <v>41</v>
      </c>
      <c r="B337" s="11" t="s">
        <v>201</v>
      </c>
      <c r="C337" s="11" t="s">
        <v>42</v>
      </c>
      <c r="D337" s="4">
        <f>600+200</f>
        <v>800</v>
      </c>
      <c r="E337" s="4"/>
      <c r="F337" s="13">
        <v>800</v>
      </c>
      <c r="G337" s="13">
        <v>98</v>
      </c>
    </row>
    <row r="338" spans="1:7" ht="31.5">
      <c r="A338" s="44" t="s">
        <v>239</v>
      </c>
      <c r="B338" s="37" t="s">
        <v>240</v>
      </c>
      <c r="C338" s="37"/>
      <c r="D338" s="36">
        <f>D339</f>
        <v>400</v>
      </c>
      <c r="E338" s="36">
        <f>E339</f>
        <v>0</v>
      </c>
      <c r="F338" s="50">
        <f>F339</f>
        <v>400</v>
      </c>
      <c r="G338" s="50">
        <f>G339</f>
        <v>38</v>
      </c>
    </row>
    <row r="339" spans="1:7" ht="31.5">
      <c r="A339" s="10" t="s">
        <v>41</v>
      </c>
      <c r="B339" s="11" t="s">
        <v>240</v>
      </c>
      <c r="C339" s="11" t="s">
        <v>42</v>
      </c>
      <c r="D339" s="4">
        <v>400</v>
      </c>
      <c r="E339" s="4"/>
      <c r="F339" s="13">
        <v>400</v>
      </c>
      <c r="G339" s="13">
        <v>38</v>
      </c>
    </row>
    <row r="340" spans="1:7" ht="45" customHeight="1">
      <c r="A340" s="23" t="s">
        <v>212</v>
      </c>
      <c r="B340" s="24" t="s">
        <v>211</v>
      </c>
      <c r="C340" s="24"/>
      <c r="D340" s="25">
        <f aca="true" t="shared" si="19" ref="D340:G341">D341</f>
        <v>1050</v>
      </c>
      <c r="E340" s="25">
        <f t="shared" si="19"/>
        <v>0</v>
      </c>
      <c r="F340" s="50">
        <f t="shared" si="19"/>
        <v>1050</v>
      </c>
      <c r="G340" s="50">
        <f t="shared" si="19"/>
        <v>700</v>
      </c>
    </row>
    <row r="341" spans="1:7" ht="15.75">
      <c r="A341" s="44" t="s">
        <v>210</v>
      </c>
      <c r="B341" s="37" t="s">
        <v>211</v>
      </c>
      <c r="C341" s="37"/>
      <c r="D341" s="36">
        <f t="shared" si="19"/>
        <v>1050</v>
      </c>
      <c r="E341" s="36">
        <f t="shared" si="19"/>
        <v>0</v>
      </c>
      <c r="F341" s="50">
        <f t="shared" si="19"/>
        <v>1050</v>
      </c>
      <c r="G341" s="50">
        <f t="shared" si="19"/>
        <v>700</v>
      </c>
    </row>
    <row r="342" spans="1:7" ht="31.5">
      <c r="A342" s="10" t="s">
        <v>41</v>
      </c>
      <c r="B342" s="11" t="s">
        <v>211</v>
      </c>
      <c r="C342" s="11" t="s">
        <v>42</v>
      </c>
      <c r="D342" s="4">
        <v>1050</v>
      </c>
      <c r="E342" s="4"/>
      <c r="F342" s="13">
        <v>1050</v>
      </c>
      <c r="G342" s="13">
        <v>700</v>
      </c>
    </row>
    <row r="343" spans="1:7" ht="63">
      <c r="A343" s="23" t="s">
        <v>213</v>
      </c>
      <c r="B343" s="24" t="s">
        <v>215</v>
      </c>
      <c r="C343" s="24"/>
      <c r="D343" s="25">
        <f>D344</f>
        <v>500</v>
      </c>
      <c r="E343" s="25">
        <f>E344</f>
        <v>0</v>
      </c>
      <c r="F343" s="50">
        <f>F344</f>
        <v>499.78999999999996</v>
      </c>
      <c r="G343" s="50">
        <f>G344</f>
        <v>139.38</v>
      </c>
    </row>
    <row r="344" spans="1:7" ht="31.5">
      <c r="A344" s="44" t="s">
        <v>214</v>
      </c>
      <c r="B344" s="37" t="s">
        <v>215</v>
      </c>
      <c r="C344" s="37"/>
      <c r="D344" s="36">
        <f>D347</f>
        <v>500</v>
      </c>
      <c r="E344" s="36">
        <f>E347</f>
        <v>0</v>
      </c>
      <c r="F344" s="50">
        <f>F345+F346+F347</f>
        <v>499.78999999999996</v>
      </c>
      <c r="G344" s="50">
        <f>G345+G346+G347</f>
        <v>139.38</v>
      </c>
    </row>
    <row r="345" spans="1:7" ht="31.5">
      <c r="A345" s="10" t="s">
        <v>41</v>
      </c>
      <c r="B345" s="11" t="s">
        <v>215</v>
      </c>
      <c r="C345" s="11" t="s">
        <v>42</v>
      </c>
      <c r="D345" s="36"/>
      <c r="E345" s="36"/>
      <c r="F345" s="13">
        <v>89.39</v>
      </c>
      <c r="G345" s="13">
        <v>89.38</v>
      </c>
    </row>
    <row r="346" spans="1:7" ht="47.25">
      <c r="A346" s="10" t="s">
        <v>351</v>
      </c>
      <c r="B346" s="11" t="s">
        <v>215</v>
      </c>
      <c r="C346" s="11" t="s">
        <v>33</v>
      </c>
      <c r="D346" s="36"/>
      <c r="E346" s="36"/>
      <c r="F346" s="13">
        <v>360.4</v>
      </c>
      <c r="G346" s="13">
        <v>0</v>
      </c>
    </row>
    <row r="347" spans="1:7" ht="15.75">
      <c r="A347" s="10" t="s">
        <v>350</v>
      </c>
      <c r="B347" s="11" t="s">
        <v>215</v>
      </c>
      <c r="C347" s="11" t="s">
        <v>59</v>
      </c>
      <c r="D347" s="4">
        <v>500</v>
      </c>
      <c r="E347" s="4"/>
      <c r="F347" s="13">
        <v>50</v>
      </c>
      <c r="G347" s="13">
        <v>50</v>
      </c>
    </row>
    <row r="348" spans="1:8" ht="15.75">
      <c r="A348" s="6" t="s">
        <v>27</v>
      </c>
      <c r="B348" s="7" t="s">
        <v>202</v>
      </c>
      <c r="C348" s="7"/>
      <c r="D348" s="6">
        <f>D349+D351+D356</f>
        <v>58346.61</v>
      </c>
      <c r="E348" s="6">
        <f>E349+E351+E356</f>
        <v>0</v>
      </c>
      <c r="F348" s="6">
        <f>F349+F351+F356</f>
        <v>68290.53</v>
      </c>
      <c r="G348" s="6">
        <f>G349+G352+G354+G356</f>
        <v>5053.5</v>
      </c>
      <c r="H348" t="s">
        <v>357</v>
      </c>
    </row>
    <row r="349" spans="1:7" ht="55.5" customHeight="1">
      <c r="A349" s="44" t="s">
        <v>28</v>
      </c>
      <c r="B349" s="37" t="s">
        <v>202</v>
      </c>
      <c r="C349" s="37"/>
      <c r="D349" s="36">
        <f>D350</f>
        <v>2000</v>
      </c>
      <c r="E349" s="36">
        <f>E350</f>
        <v>0</v>
      </c>
      <c r="F349" s="50">
        <f>F350</f>
        <v>5142.21</v>
      </c>
      <c r="G349" s="50">
        <f>G350</f>
        <v>5053.5</v>
      </c>
    </row>
    <row r="350" spans="1:7" ht="15.75">
      <c r="A350" s="10" t="s">
        <v>60</v>
      </c>
      <c r="B350" s="11" t="s">
        <v>202</v>
      </c>
      <c r="C350" s="11" t="s">
        <v>59</v>
      </c>
      <c r="D350" s="4">
        <v>2000</v>
      </c>
      <c r="E350" s="4"/>
      <c r="F350" s="13">
        <v>5142.21</v>
      </c>
      <c r="G350" s="13">
        <v>5053.5</v>
      </c>
    </row>
    <row r="351" spans="1:7" ht="15.75">
      <c r="A351" s="45" t="s">
        <v>207</v>
      </c>
      <c r="B351" s="37" t="s">
        <v>206</v>
      </c>
      <c r="C351" s="37"/>
      <c r="D351" s="36">
        <f>D352+D354</f>
        <v>6000</v>
      </c>
      <c r="E351" s="36">
        <f>E352+E354</f>
        <v>0</v>
      </c>
      <c r="F351" s="50">
        <f>F352+F354</f>
        <v>3790.72</v>
      </c>
      <c r="G351" s="50">
        <f>G352+G354</f>
        <v>0</v>
      </c>
    </row>
    <row r="352" spans="1:7" ht="31.5">
      <c r="A352" s="45" t="s">
        <v>23</v>
      </c>
      <c r="B352" s="37" t="s">
        <v>208</v>
      </c>
      <c r="C352" s="37"/>
      <c r="D352" s="36">
        <f>D353</f>
        <v>5000</v>
      </c>
      <c r="E352" s="36">
        <f>E353</f>
        <v>0</v>
      </c>
      <c r="F352" s="50">
        <f>F353</f>
        <v>3176.72</v>
      </c>
      <c r="G352" s="50">
        <f>G353</f>
        <v>0</v>
      </c>
    </row>
    <row r="353" spans="1:7" ht="15.75">
      <c r="A353" s="12" t="s">
        <v>60</v>
      </c>
      <c r="B353" s="11" t="s">
        <v>208</v>
      </c>
      <c r="C353" s="11" t="s">
        <v>59</v>
      </c>
      <c r="D353" s="4">
        <v>5000</v>
      </c>
      <c r="E353" s="4"/>
      <c r="F353" s="13">
        <v>3176.72</v>
      </c>
      <c r="G353" s="13">
        <v>0</v>
      </c>
    </row>
    <row r="354" spans="1:7" ht="78.75">
      <c r="A354" s="44" t="s">
        <v>24</v>
      </c>
      <c r="B354" s="37" t="s">
        <v>209</v>
      </c>
      <c r="C354" s="37"/>
      <c r="D354" s="36">
        <f>D355</f>
        <v>1000</v>
      </c>
      <c r="E354" s="36">
        <f>E355</f>
        <v>0</v>
      </c>
      <c r="F354" s="50">
        <f>F355</f>
        <v>614</v>
      </c>
      <c r="G354" s="50">
        <f>G355</f>
        <v>0</v>
      </c>
    </row>
    <row r="355" spans="1:7" ht="15.75">
      <c r="A355" s="10" t="s">
        <v>60</v>
      </c>
      <c r="B355" s="11" t="s">
        <v>209</v>
      </c>
      <c r="C355" s="11" t="s">
        <v>59</v>
      </c>
      <c r="D355" s="4">
        <v>1000</v>
      </c>
      <c r="E355" s="4"/>
      <c r="F355" s="13">
        <v>614</v>
      </c>
      <c r="G355" s="13">
        <v>0</v>
      </c>
    </row>
    <row r="356" spans="1:7" ht="47.25">
      <c r="A356" s="44" t="s">
        <v>229</v>
      </c>
      <c r="B356" s="37" t="s">
        <v>217</v>
      </c>
      <c r="C356" s="37"/>
      <c r="D356" s="36">
        <f>D357</f>
        <v>50346.61</v>
      </c>
      <c r="E356" s="36">
        <f>E357</f>
        <v>0</v>
      </c>
      <c r="F356" s="50">
        <f>F357</f>
        <v>59357.6</v>
      </c>
      <c r="G356" s="50">
        <f>G357</f>
        <v>0</v>
      </c>
    </row>
    <row r="357" spans="1:7" ht="31.5">
      <c r="A357" s="10" t="s">
        <v>216</v>
      </c>
      <c r="B357" s="11" t="s">
        <v>217</v>
      </c>
      <c r="C357" s="11" t="s">
        <v>218</v>
      </c>
      <c r="D357" s="4">
        <v>50346.61</v>
      </c>
      <c r="E357" s="4"/>
      <c r="F357" s="13">
        <v>59357.6</v>
      </c>
      <c r="G357" s="13"/>
    </row>
    <row r="358" spans="1:7" ht="15.75">
      <c r="A358" s="19" t="s">
        <v>9</v>
      </c>
      <c r="B358" s="20"/>
      <c r="C358" s="20"/>
      <c r="D358" s="21" t="e">
        <f>D348+D211+D160+D141+D76+D39+D13+D287+D309+D320+D328</f>
        <v>#REF!</v>
      </c>
      <c r="E358" s="21" t="e">
        <f>E348+E211+E160+E141+E76+E39+E13+E287+E309+E320+E328</f>
        <v>#REF!</v>
      </c>
      <c r="F358" s="56">
        <f>F348+F328+F320+F309+F287+F211+F160+F141+F76+F39+F13</f>
        <v>1071938.27</v>
      </c>
      <c r="G358" s="56">
        <f>G348+G328+G320+G309+G287+G211+G160+G141+G76+G39+G13</f>
        <v>713316.8400000001</v>
      </c>
    </row>
  </sheetData>
  <sheetProtection/>
  <autoFilter ref="A13:D358"/>
  <mergeCells count="12">
    <mergeCell ref="B7:F7"/>
    <mergeCell ref="A3:F3"/>
    <mergeCell ref="A4:F4"/>
    <mergeCell ref="A5:G5"/>
    <mergeCell ref="B6:G6"/>
    <mergeCell ref="A9:G9"/>
    <mergeCell ref="A11:A12"/>
    <mergeCell ref="B11:B12"/>
    <mergeCell ref="C11:C12"/>
    <mergeCell ref="C10:G10"/>
    <mergeCell ref="F11:F12"/>
    <mergeCell ref="G11:G12"/>
  </mergeCells>
  <printOptions/>
  <pageMargins left="0.17" right="0.16" top="0.42" bottom="0.25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2017-10-25T08:26:14Z</cp:lastPrinted>
  <dcterms:created xsi:type="dcterms:W3CDTF">1996-10-08T23:32:33Z</dcterms:created>
  <dcterms:modified xsi:type="dcterms:W3CDTF">2017-10-25T09:27:54Z</dcterms:modified>
  <cp:category/>
  <cp:version/>
  <cp:contentType/>
  <cp:contentStatus/>
</cp:coreProperties>
</file>